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activeX/activeX6.xml" ContentType="application/vnd.ms-office.activeX+xml"/>
  <Override PartName="/xl/activeX/activeX6.bin" ContentType="application/vnd.ms-office.activeX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L:\Desktop\"/>
    </mc:Choice>
  </mc:AlternateContent>
  <workbookProtection workbookAlgorithmName="SHA-512" workbookHashValue="mWd7/JuOHFTyrlKsYMZAYANVqB75TJa0ov28n4do4swKvC//kIkQOaN4RrkFCpRMa4/fL1qHOpCpiA+FkDxAKg==" workbookSaltValue="FxQ5yeyqIb66awbWvRYaTw==" workbookSpinCount="100000" lockStructure="1"/>
  <bookViews>
    <workbookView xWindow="2130" yWindow="555" windowWidth="25080" windowHeight="14955"/>
  </bookViews>
  <sheets>
    <sheet name="Tab1" sheetId="1" r:id="rId1"/>
    <sheet name="Hinweise" sheetId="5" r:id="rId2"/>
    <sheet name="B1" sheetId="2" state="hidden" r:id="rId3"/>
    <sheet name="opti" sheetId="4" state="hidden" r:id="rId4"/>
  </sheets>
  <definedNames>
    <definedName name="_xlnm.Print_Area" localSheetId="3">opti!$B$3:$AK$30</definedName>
    <definedName name="_xlnm.Print_Area" localSheetId="0">'Tab1'!$B$3:$AI$30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N17" i="1" l="1"/>
  <c r="N17" i="2" s="1"/>
  <c r="N18" i="1"/>
  <c r="M17" i="1"/>
  <c r="M17" i="2" s="1"/>
  <c r="M18" i="1"/>
  <c r="M19" i="1"/>
  <c r="D64" i="1"/>
  <c r="O53" i="2" l="1"/>
  <c r="V9" i="1" l="1"/>
  <c r="V12" i="1"/>
  <c r="V14" i="1"/>
  <c r="V8" i="1"/>
  <c r="C34" i="2" l="1"/>
  <c r="C35" i="2" s="1"/>
  <c r="C33" i="2"/>
  <c r="T14" i="2" l="1"/>
  <c r="W14" i="1"/>
  <c r="T12" i="2"/>
  <c r="T9" i="2"/>
  <c r="W9" i="1"/>
  <c r="T8" i="2"/>
  <c r="W8" i="1"/>
  <c r="W12" i="1"/>
  <c r="C32" i="2"/>
  <c r="J30" i="2" s="1"/>
  <c r="X2" i="4" l="1"/>
  <c r="H35" i="2"/>
  <c r="T4" i="4"/>
  <c r="L18" i="2" l="1"/>
  <c r="L19" i="2"/>
  <c r="L17" i="2"/>
  <c r="F18" i="2"/>
  <c r="F19" i="2"/>
  <c r="F17" i="2"/>
  <c r="H18" i="2"/>
  <c r="H19" i="2"/>
  <c r="H17" i="2"/>
  <c r="J18" i="2"/>
  <c r="J19" i="2"/>
  <c r="J17" i="2"/>
  <c r="F15" i="2"/>
  <c r="E8" i="4" l="1"/>
  <c r="N8" i="4" s="1"/>
  <c r="G8" i="4"/>
  <c r="O8" i="4" s="1"/>
  <c r="I8" i="4"/>
  <c r="P8" i="4" s="1"/>
  <c r="K8" i="4"/>
  <c r="Q8" i="4" s="1"/>
  <c r="E9" i="4"/>
  <c r="N9" i="4" s="1"/>
  <c r="G9" i="4"/>
  <c r="O9" i="4" s="1"/>
  <c r="I9" i="4"/>
  <c r="P9" i="4" s="1"/>
  <c r="K9" i="4"/>
  <c r="Q9" i="4" s="1"/>
  <c r="E10" i="4"/>
  <c r="N10" i="4" s="1"/>
  <c r="G10" i="4"/>
  <c r="O10" i="4" s="1"/>
  <c r="I10" i="4"/>
  <c r="P10" i="4" s="1"/>
  <c r="K10" i="4"/>
  <c r="Q10" i="4" s="1"/>
  <c r="E11" i="4"/>
  <c r="N11" i="4" s="1"/>
  <c r="G11" i="4"/>
  <c r="O11" i="4" s="1"/>
  <c r="I11" i="4"/>
  <c r="P11" i="4" s="1"/>
  <c r="K11" i="4"/>
  <c r="Q11" i="4" s="1"/>
  <c r="E12" i="4"/>
  <c r="N12" i="4" s="1"/>
  <c r="G12" i="4"/>
  <c r="O12" i="4" s="1"/>
  <c r="I12" i="4"/>
  <c r="P12" i="4" s="1"/>
  <c r="K12" i="4"/>
  <c r="Q12" i="4" s="1"/>
  <c r="E14" i="4"/>
  <c r="N14" i="4" s="1"/>
  <c r="G14" i="4"/>
  <c r="O14" i="4" s="1"/>
  <c r="I14" i="4"/>
  <c r="P14" i="4" s="1"/>
  <c r="K14" i="4"/>
  <c r="Q14" i="4" s="1"/>
  <c r="E15" i="4"/>
  <c r="N15" i="4" s="1"/>
  <c r="G15" i="4"/>
  <c r="O15" i="4" s="1"/>
  <c r="I15" i="4"/>
  <c r="P15" i="4" s="1"/>
  <c r="K15" i="4"/>
  <c r="Q15" i="4" s="1"/>
  <c r="E16" i="4"/>
  <c r="N16" i="4" s="1"/>
  <c r="G16" i="4"/>
  <c r="O16" i="4" s="1"/>
  <c r="I16" i="4"/>
  <c r="P16" i="4" s="1"/>
  <c r="K16" i="4"/>
  <c r="Q16" i="4" s="1"/>
  <c r="E17" i="4"/>
  <c r="N17" i="4" s="1"/>
  <c r="G17" i="4"/>
  <c r="O17" i="4" s="1"/>
  <c r="I17" i="4"/>
  <c r="P17" i="4" s="1"/>
  <c r="K17" i="4"/>
  <c r="Q17" i="4" s="1"/>
  <c r="E18" i="4"/>
  <c r="N18" i="4" s="1"/>
  <c r="G18" i="4"/>
  <c r="O18" i="4" s="1"/>
  <c r="I18" i="4"/>
  <c r="P18" i="4" s="1"/>
  <c r="K18" i="4"/>
  <c r="Q18" i="4" s="1"/>
  <c r="E19" i="4"/>
  <c r="N19" i="4" s="1"/>
  <c r="G19" i="4"/>
  <c r="O19" i="4" s="1"/>
  <c r="I19" i="4"/>
  <c r="P19" i="4" s="1"/>
  <c r="K19" i="4"/>
  <c r="Q19" i="4" s="1"/>
  <c r="E20" i="4"/>
  <c r="N20" i="4" s="1"/>
  <c r="G20" i="4"/>
  <c r="O20" i="4" s="1"/>
  <c r="I20" i="4"/>
  <c r="P20" i="4" s="1"/>
  <c r="K20" i="4"/>
  <c r="Q20" i="4" s="1"/>
  <c r="E21" i="4"/>
  <c r="N21" i="4" s="1"/>
  <c r="G21" i="4"/>
  <c r="O21" i="4" s="1"/>
  <c r="I21" i="4"/>
  <c r="P21" i="4" s="1"/>
  <c r="K21" i="4"/>
  <c r="Q21" i="4" s="1"/>
  <c r="E22" i="4"/>
  <c r="N22" i="4" s="1"/>
  <c r="G22" i="4"/>
  <c r="O22" i="4" s="1"/>
  <c r="I22" i="4"/>
  <c r="P22" i="4" s="1"/>
  <c r="K22" i="4"/>
  <c r="Q22" i="4" s="1"/>
  <c r="E23" i="4"/>
  <c r="N23" i="4" s="1"/>
  <c r="G23" i="4"/>
  <c r="O23" i="4" s="1"/>
  <c r="I23" i="4"/>
  <c r="P23" i="4" s="1"/>
  <c r="K23" i="4"/>
  <c r="Q23" i="4" s="1"/>
  <c r="E24" i="4"/>
  <c r="N24" i="4" s="1"/>
  <c r="G24" i="4"/>
  <c r="O24" i="4" s="1"/>
  <c r="I24" i="4"/>
  <c r="P24" i="4" s="1"/>
  <c r="K24" i="4"/>
  <c r="Q24" i="4" s="1"/>
  <c r="E25" i="4"/>
  <c r="F25" i="4"/>
  <c r="G25" i="4"/>
  <c r="H25" i="4"/>
  <c r="I25" i="4"/>
  <c r="J25" i="4"/>
  <c r="K25" i="4"/>
  <c r="L25" i="4"/>
  <c r="E26" i="4"/>
  <c r="F26" i="4"/>
  <c r="G26" i="4"/>
  <c r="H26" i="4"/>
  <c r="I26" i="4"/>
  <c r="J26" i="4"/>
  <c r="K26" i="4"/>
  <c r="L26" i="4"/>
  <c r="G7" i="4"/>
  <c r="O7" i="4" s="1"/>
  <c r="I7" i="4"/>
  <c r="P7" i="4" s="1"/>
  <c r="K7" i="4"/>
  <c r="Q7" i="4" s="1"/>
  <c r="E7" i="4"/>
  <c r="N7" i="4" s="1"/>
  <c r="G4" i="4"/>
  <c r="D4" i="4"/>
  <c r="B4" i="4"/>
  <c r="B5" i="4"/>
  <c r="R21" i="4" l="1"/>
  <c r="S21" i="4" s="1"/>
  <c r="R20" i="4"/>
  <c r="R18" i="4"/>
  <c r="R16" i="4"/>
  <c r="R10" i="4"/>
  <c r="S10" i="4" s="1"/>
  <c r="R22" i="4"/>
  <c r="S22" i="4" s="1"/>
  <c r="R9" i="4"/>
  <c r="S9" i="4" s="1"/>
  <c r="R8" i="4"/>
  <c r="S8" i="4" s="1"/>
  <c r="R23" i="4"/>
  <c r="R17" i="4"/>
  <c r="S17" i="4" s="1"/>
  <c r="R19" i="4"/>
  <c r="S19" i="4" s="1"/>
  <c r="R7" i="4"/>
  <c r="R24" i="4"/>
  <c r="S24" i="4" s="1"/>
  <c r="R15" i="4"/>
  <c r="S15" i="4" s="1"/>
  <c r="R14" i="4"/>
  <c r="R13" i="4"/>
  <c r="S13" i="4" s="1"/>
  <c r="R12" i="4"/>
  <c r="S12" i="4" s="1"/>
  <c r="R11" i="4"/>
  <c r="T18" i="4" l="1"/>
  <c r="S23" i="4"/>
  <c r="T9" i="4"/>
  <c r="T19" i="4"/>
  <c r="T10" i="4"/>
  <c r="T15" i="4"/>
  <c r="T21" i="4"/>
  <c r="T7" i="4"/>
  <c r="T11" i="4"/>
  <c r="T17" i="4"/>
  <c r="T22" i="4"/>
  <c r="T8" i="4"/>
  <c r="T12" i="4"/>
  <c r="T23" i="4"/>
  <c r="T14" i="4"/>
  <c r="T24" i="4"/>
  <c r="S18" i="4"/>
  <c r="S14" i="4"/>
  <c r="S11" i="4"/>
  <c r="S7" i="4"/>
  <c r="G26" i="2"/>
  <c r="AC24" i="2"/>
  <c r="E57" i="2" l="1"/>
  <c r="F57" i="2" s="1"/>
  <c r="G57" i="2"/>
  <c r="H57" i="2"/>
  <c r="N24" i="1"/>
  <c r="N24" i="2" s="1"/>
  <c r="O24" i="2" s="1"/>
  <c r="N23" i="1"/>
  <c r="M23" i="1"/>
  <c r="M24" i="1"/>
  <c r="M24" i="2" s="1"/>
  <c r="L24" i="2"/>
  <c r="K24" i="2"/>
  <c r="J24" i="2"/>
  <c r="I24" i="2"/>
  <c r="U24" i="2" l="1"/>
  <c r="V24" i="2" s="1"/>
  <c r="P24" i="2"/>
  <c r="Q24" i="2" s="1"/>
  <c r="K57" i="2"/>
  <c r="L57" i="2" s="1"/>
  <c r="I57" i="2"/>
  <c r="G25" i="2"/>
  <c r="J57" i="2" l="1"/>
  <c r="N57" i="2" s="1"/>
  <c r="O57" i="2"/>
  <c r="Q24" i="1" s="1"/>
  <c r="Y24" i="4"/>
  <c r="W24" i="4" s="1"/>
  <c r="X24" i="4" s="1"/>
  <c r="U24" i="4" s="1"/>
  <c r="P24" i="1"/>
  <c r="O24" i="1"/>
  <c r="M57" i="2"/>
  <c r="L22" i="2"/>
  <c r="L23" i="2"/>
  <c r="L21" i="2"/>
  <c r="L8" i="2"/>
  <c r="L9" i="2"/>
  <c r="L10" i="2"/>
  <c r="L11" i="2"/>
  <c r="L12" i="2"/>
  <c r="L14" i="2"/>
  <c r="L15" i="2"/>
  <c r="L7" i="2"/>
  <c r="J22" i="2"/>
  <c r="J23" i="2"/>
  <c r="J21" i="2"/>
  <c r="J8" i="2"/>
  <c r="J9" i="2"/>
  <c r="J10" i="2"/>
  <c r="J11" i="2"/>
  <c r="J12" i="2"/>
  <c r="J14" i="2"/>
  <c r="J15" i="2"/>
  <c r="J7" i="2"/>
  <c r="H22" i="2"/>
  <c r="H23" i="2"/>
  <c r="H21" i="2"/>
  <c r="H8" i="2"/>
  <c r="H9" i="2"/>
  <c r="H10" i="2"/>
  <c r="H11" i="2"/>
  <c r="H12" i="2"/>
  <c r="H14" i="2"/>
  <c r="H15" i="2"/>
  <c r="H7" i="2"/>
  <c r="F22" i="2"/>
  <c r="F23" i="2"/>
  <c r="F21" i="2"/>
  <c r="F8" i="2"/>
  <c r="F9" i="2"/>
  <c r="F10" i="2"/>
  <c r="F11" i="2"/>
  <c r="F12" i="2"/>
  <c r="F14" i="2"/>
  <c r="F7" i="2"/>
  <c r="F28" i="2" l="1"/>
  <c r="H28" i="2"/>
  <c r="J28" i="2"/>
  <c r="N5" i="2"/>
  <c r="M5" i="2"/>
  <c r="M7" i="1"/>
  <c r="M7" i="2" s="1"/>
  <c r="S9" i="2" l="1"/>
  <c r="S12" i="2"/>
  <c r="S14" i="2"/>
  <c r="P47" i="2" s="1"/>
  <c r="Q47" i="2" s="1"/>
  <c r="S8" i="2"/>
  <c r="M26" i="1"/>
  <c r="M26" i="2" s="1"/>
  <c r="M25" i="1"/>
  <c r="M25" i="2" s="1"/>
  <c r="N7" i="1"/>
  <c r="N7" i="2" s="1"/>
  <c r="X7" i="2" s="1"/>
  <c r="M8" i="1"/>
  <c r="M8" i="2" s="1"/>
  <c r="N8" i="1"/>
  <c r="N8" i="2" s="1"/>
  <c r="X8" i="2" s="1"/>
  <c r="M9" i="1"/>
  <c r="M9" i="2" s="1"/>
  <c r="N9" i="1"/>
  <c r="N9" i="2" s="1"/>
  <c r="M10" i="1"/>
  <c r="M10" i="2" s="1"/>
  <c r="N10" i="1"/>
  <c r="N10" i="2" s="1"/>
  <c r="M11" i="1"/>
  <c r="M11" i="2" s="1"/>
  <c r="N11" i="1"/>
  <c r="N11" i="2" s="1"/>
  <c r="M12" i="1"/>
  <c r="M12" i="2" s="1"/>
  <c r="N12" i="1"/>
  <c r="N12" i="2" s="1"/>
  <c r="X12" i="2" s="1"/>
  <c r="M14" i="1"/>
  <c r="M14" i="2" s="1"/>
  <c r="N14" i="1"/>
  <c r="N14" i="2" s="1"/>
  <c r="X14" i="2" s="1"/>
  <c r="M15" i="1"/>
  <c r="M15" i="2" s="1"/>
  <c r="N15" i="1"/>
  <c r="N15" i="2" s="1"/>
  <c r="M18" i="2"/>
  <c r="N18" i="2"/>
  <c r="M19" i="2"/>
  <c r="N19" i="1"/>
  <c r="N19" i="2" s="1"/>
  <c r="M21" i="1"/>
  <c r="M21" i="2" s="1"/>
  <c r="N21" i="1"/>
  <c r="N21" i="2" s="1"/>
  <c r="X21" i="2" s="1"/>
  <c r="M22" i="1"/>
  <c r="M22" i="2" s="1"/>
  <c r="N22" i="1"/>
  <c r="N22" i="2" s="1"/>
  <c r="X22" i="2" s="1"/>
  <c r="M23" i="2"/>
  <c r="N23" i="2"/>
  <c r="E8" i="2"/>
  <c r="E41" i="2" s="1"/>
  <c r="G8" i="2"/>
  <c r="I8" i="2"/>
  <c r="K8" i="2"/>
  <c r="E9" i="2"/>
  <c r="E42" i="2" s="1"/>
  <c r="G9" i="2"/>
  <c r="I9" i="2"/>
  <c r="K9" i="2"/>
  <c r="E10" i="2"/>
  <c r="G10" i="2"/>
  <c r="I10" i="2"/>
  <c r="I43" i="2" s="1"/>
  <c r="J43" i="2" s="1"/>
  <c r="K10" i="2"/>
  <c r="K43" i="2" s="1"/>
  <c r="L43" i="2" s="1"/>
  <c r="E11" i="2"/>
  <c r="G11" i="2"/>
  <c r="G44" i="2" s="1"/>
  <c r="H44" i="2" s="1"/>
  <c r="I11" i="2"/>
  <c r="K11" i="2"/>
  <c r="E12" i="2"/>
  <c r="E45" i="2" s="1"/>
  <c r="G12" i="2"/>
  <c r="I12" i="2"/>
  <c r="K12" i="2"/>
  <c r="E14" i="2"/>
  <c r="E47" i="2" s="1"/>
  <c r="G14" i="2"/>
  <c r="I14" i="2"/>
  <c r="K14" i="2"/>
  <c r="E15" i="2"/>
  <c r="E48" i="2" s="1"/>
  <c r="G15" i="2"/>
  <c r="I15" i="2"/>
  <c r="K15" i="2"/>
  <c r="E17" i="2"/>
  <c r="G17" i="2"/>
  <c r="G50" i="2" s="1"/>
  <c r="H50" i="2" s="1"/>
  <c r="I17" i="2"/>
  <c r="I50" i="2" s="1"/>
  <c r="J50" i="2" s="1"/>
  <c r="K17" i="2"/>
  <c r="K50" i="2" s="1"/>
  <c r="L50" i="2" s="1"/>
  <c r="E18" i="2"/>
  <c r="G18" i="2"/>
  <c r="I18" i="2"/>
  <c r="K18" i="2"/>
  <c r="E19" i="2"/>
  <c r="G19" i="2"/>
  <c r="I19" i="2"/>
  <c r="K19" i="2"/>
  <c r="E21" i="2"/>
  <c r="G21" i="2"/>
  <c r="I21" i="2"/>
  <c r="K21" i="2"/>
  <c r="E22" i="2"/>
  <c r="E55" i="2" s="1"/>
  <c r="G22" i="2"/>
  <c r="I22" i="2"/>
  <c r="K22" i="2"/>
  <c r="E23" i="2"/>
  <c r="G23" i="2"/>
  <c r="I23" i="2"/>
  <c r="K23" i="2"/>
  <c r="E25" i="2"/>
  <c r="I25" i="2"/>
  <c r="AJ25" i="2"/>
  <c r="E26" i="2"/>
  <c r="Y26" i="2" s="1"/>
  <c r="G7" i="2"/>
  <c r="I7" i="2"/>
  <c r="K7" i="2"/>
  <c r="E7" i="2"/>
  <c r="AO2" i="2"/>
  <c r="AR2" i="2" s="1"/>
  <c r="B6" i="2"/>
  <c r="AR12" i="2" l="1"/>
  <c r="AQ12" i="2" s="1"/>
  <c r="O17" i="2" s="1"/>
  <c r="F55" i="2"/>
  <c r="F48" i="2"/>
  <c r="F47" i="2"/>
  <c r="F45" i="2"/>
  <c r="F42" i="2"/>
  <c r="F41" i="2"/>
  <c r="U15" i="2"/>
  <c r="V15" i="2" s="1"/>
  <c r="U10" i="2"/>
  <c r="V10" i="2" s="1"/>
  <c r="U14" i="2"/>
  <c r="V14" i="2" s="1"/>
  <c r="U12" i="2"/>
  <c r="V12" i="2" s="1"/>
  <c r="U7" i="2"/>
  <c r="V7" i="2" s="1"/>
  <c r="U17" i="2"/>
  <c r="V17" i="2" s="1"/>
  <c r="U11" i="2"/>
  <c r="V11" i="2" s="1"/>
  <c r="U9" i="2"/>
  <c r="V9" i="2" s="1"/>
  <c r="O25" i="2"/>
  <c r="Q25" i="2" s="1"/>
  <c r="O25" i="1" s="1"/>
  <c r="U25" i="2"/>
  <c r="V25" i="2" s="1"/>
  <c r="U22" i="2"/>
  <c r="V22" i="2" s="1"/>
  <c r="U21" i="2"/>
  <c r="V21" i="2" s="1"/>
  <c r="U26" i="2"/>
  <c r="V26" i="2" s="1"/>
  <c r="U23" i="2"/>
  <c r="V23" i="2" s="1"/>
  <c r="U19" i="2"/>
  <c r="V19" i="2" s="1"/>
  <c r="I51" i="2"/>
  <c r="J51" i="2" s="1"/>
  <c r="U18" i="2"/>
  <c r="V18" i="2" s="1"/>
  <c r="U8" i="2"/>
  <c r="V8" i="2" s="1"/>
  <c r="X18" i="2"/>
  <c r="X19" i="2"/>
  <c r="X15" i="2"/>
  <c r="O15" i="2"/>
  <c r="E27" i="2"/>
  <c r="O22" i="2"/>
  <c r="O14" i="2"/>
  <c r="O11" i="2"/>
  <c r="O8" i="2"/>
  <c r="L28" i="2"/>
  <c r="O21" i="2"/>
  <c r="O7" i="2"/>
  <c r="O9" i="2"/>
  <c r="K27" i="2"/>
  <c r="I27" i="2"/>
  <c r="G27" i="2"/>
  <c r="Z26" i="2"/>
  <c r="AB26" i="2" s="1"/>
  <c r="O10" i="2"/>
  <c r="O23" i="2"/>
  <c r="K51" i="2"/>
  <c r="L51" i="2" s="1"/>
  <c r="O12" i="2"/>
  <c r="AJ17" i="2"/>
  <c r="AG8" i="2"/>
  <c r="AH25" i="2"/>
  <c r="I56" i="2"/>
  <c r="J56" i="2" s="1"/>
  <c r="I55" i="2"/>
  <c r="J55" i="2" s="1"/>
  <c r="I54" i="2"/>
  <c r="J54" i="2" s="1"/>
  <c r="I48" i="2"/>
  <c r="J48" i="2" s="1"/>
  <c r="I47" i="2"/>
  <c r="J47" i="2" s="1"/>
  <c r="I45" i="2"/>
  <c r="J45" i="2" s="1"/>
  <c r="I44" i="2"/>
  <c r="J44" i="2" s="1"/>
  <c r="I42" i="2"/>
  <c r="J42" i="2" s="1"/>
  <c r="I41" i="2"/>
  <c r="J41" i="2" s="1"/>
  <c r="G52" i="2"/>
  <c r="H52" i="2" s="1"/>
  <c r="G47" i="2"/>
  <c r="H47" i="2" s="1"/>
  <c r="G48" i="2"/>
  <c r="H48" i="2" s="1"/>
  <c r="G43" i="2"/>
  <c r="H43" i="2" s="1"/>
  <c r="G41" i="2"/>
  <c r="H41" i="2" s="1"/>
  <c r="P41" i="2"/>
  <c r="Q41" i="2" s="1"/>
  <c r="AG13" i="2"/>
  <c r="AG12" i="2"/>
  <c r="I40" i="2"/>
  <c r="J40" i="2" s="1"/>
  <c r="AH26" i="2"/>
  <c r="G59" i="2"/>
  <c r="H59" i="2" s="1"/>
  <c r="AH23" i="2"/>
  <c r="G56" i="2"/>
  <c r="H56" i="2" s="1"/>
  <c r="AH22" i="2"/>
  <c r="G55" i="2"/>
  <c r="H55" i="2" s="1"/>
  <c r="AH21" i="2"/>
  <c r="G54" i="2"/>
  <c r="H54" i="2" s="1"/>
  <c r="AH18" i="2"/>
  <c r="G51" i="2"/>
  <c r="H51" i="2" s="1"/>
  <c r="G45" i="2"/>
  <c r="G42" i="2"/>
  <c r="H42" i="2" s="1"/>
  <c r="AH7" i="2"/>
  <c r="G40" i="2"/>
  <c r="H40" i="2" s="1"/>
  <c r="AG26" i="2"/>
  <c r="E59" i="2"/>
  <c r="F59" i="2" s="1"/>
  <c r="AG23" i="2"/>
  <c r="E56" i="2"/>
  <c r="AG21" i="2"/>
  <c r="E54" i="2"/>
  <c r="AG19" i="2"/>
  <c r="E52" i="2"/>
  <c r="AG18" i="2"/>
  <c r="E51" i="2"/>
  <c r="AG17" i="2"/>
  <c r="E50" i="2"/>
  <c r="AG11" i="2"/>
  <c r="E44" i="2"/>
  <c r="E43" i="2"/>
  <c r="AI19" i="2"/>
  <c r="I52" i="2"/>
  <c r="J52" i="2" s="1"/>
  <c r="AG7" i="2"/>
  <c r="E40" i="2"/>
  <c r="K42" i="2"/>
  <c r="L42" i="2" s="1"/>
  <c r="AJ7" i="2"/>
  <c r="AI25" i="2"/>
  <c r="I58" i="2"/>
  <c r="J58" i="2" s="1"/>
  <c r="N58" i="2" s="1"/>
  <c r="K56" i="2"/>
  <c r="L56" i="2" s="1"/>
  <c r="K55" i="2"/>
  <c r="L55" i="2" s="1"/>
  <c r="K54" i="2"/>
  <c r="L54" i="2" s="1"/>
  <c r="K52" i="2"/>
  <c r="L52" i="2" s="1"/>
  <c r="K48" i="2"/>
  <c r="L48" i="2" s="1"/>
  <c r="AJ14" i="2"/>
  <c r="K47" i="2"/>
  <c r="L47" i="2" s="1"/>
  <c r="K45" i="2"/>
  <c r="L45" i="2" s="1"/>
  <c r="K44" i="2"/>
  <c r="L44" i="2" s="1"/>
  <c r="K41" i="2"/>
  <c r="L41" i="2" s="1"/>
  <c r="AL12" i="2"/>
  <c r="P45" i="2"/>
  <c r="K40" i="2"/>
  <c r="L40" i="2" s="1"/>
  <c r="AL9" i="2"/>
  <c r="P42" i="2"/>
  <c r="Q42" i="2" s="1"/>
  <c r="AJ26" i="2"/>
  <c r="AJ8" i="2"/>
  <c r="AH15" i="2"/>
  <c r="AH9" i="2"/>
  <c r="AJ22" i="2"/>
  <c r="AI11" i="2"/>
  <c r="AI8" i="2"/>
  <c r="AG22" i="2"/>
  <c r="AI22" i="2"/>
  <c r="AG25" i="2"/>
  <c r="AJ11" i="2"/>
  <c r="AH17" i="2"/>
  <c r="AG14" i="2"/>
  <c r="AI26" i="2"/>
  <c r="AI18" i="2"/>
  <c r="AI10" i="2"/>
  <c r="AJ10" i="2"/>
  <c r="P23" i="2"/>
  <c r="AI21" i="2"/>
  <c r="P15" i="2"/>
  <c r="AI9" i="2"/>
  <c r="AG10" i="2"/>
  <c r="P14" i="2"/>
  <c r="AI14" i="2"/>
  <c r="AG9" i="2"/>
  <c r="AJ18" i="2"/>
  <c r="AJ23" i="2"/>
  <c r="P18" i="2"/>
  <c r="P9" i="2"/>
  <c r="X9" i="2"/>
  <c r="AJ19" i="2"/>
  <c r="P19" i="2"/>
  <c r="AJ15" i="2"/>
  <c r="AJ13" i="2"/>
  <c r="AJ9" i="2"/>
  <c r="P22" i="2"/>
  <c r="AI13" i="2"/>
  <c r="AI12" i="2"/>
  <c r="AH8" i="2"/>
  <c r="AL14" i="2"/>
  <c r="BC6" i="2"/>
  <c r="D16" i="2" s="1"/>
  <c r="AX4" i="2"/>
  <c r="C14" i="2" s="1"/>
  <c r="BC7" i="2"/>
  <c r="D21" i="2" s="1"/>
  <c r="AX5" i="2"/>
  <c r="C15" i="2" s="1"/>
  <c r="AX6" i="2"/>
  <c r="C16" i="2" s="1"/>
  <c r="X10" i="2"/>
  <c r="P8" i="2"/>
  <c r="P7" i="2"/>
  <c r="X23" i="2"/>
  <c r="X13" i="2"/>
  <c r="X11" i="2"/>
  <c r="P21" i="2"/>
  <c r="P17" i="2"/>
  <c r="P10" i="2"/>
  <c r="AH10" i="2"/>
  <c r="AL8" i="2"/>
  <c r="AJ21" i="2"/>
  <c r="AI17" i="2"/>
  <c r="AH12" i="2"/>
  <c r="P12" i="2"/>
  <c r="AH19" i="2"/>
  <c r="AI15" i="2"/>
  <c r="AJ12" i="2"/>
  <c r="X17" i="2"/>
  <c r="AI7" i="2"/>
  <c r="Y25" i="2"/>
  <c r="AI23" i="2"/>
  <c r="AG15" i="2"/>
  <c r="AH13" i="2"/>
  <c r="AH11" i="2"/>
  <c r="P11" i="2"/>
  <c r="AH14" i="2"/>
  <c r="BC5" i="2"/>
  <c r="D15" i="2" s="1"/>
  <c r="BC4" i="2"/>
  <c r="D14" i="2" s="1"/>
  <c r="R25" i="2" l="1"/>
  <c r="O45" i="2"/>
  <c r="Q12" i="1" s="1"/>
  <c r="O41" i="2"/>
  <c r="Q8" i="1" s="1"/>
  <c r="F50" i="2"/>
  <c r="N50" i="2" s="1"/>
  <c r="O50" i="2"/>
  <c r="Q17" i="1" s="1"/>
  <c r="F52" i="2"/>
  <c r="N52" i="2" s="1"/>
  <c r="O52" i="2"/>
  <c r="Q19" i="1" s="1"/>
  <c r="Y21" i="4"/>
  <c r="W21" i="4" s="1"/>
  <c r="X21" i="4" s="1"/>
  <c r="U21" i="4" s="1"/>
  <c r="P21" i="1"/>
  <c r="Y9" i="4"/>
  <c r="W9" i="4" s="1"/>
  <c r="X9" i="4" s="1"/>
  <c r="U9" i="4" s="1"/>
  <c r="P9" i="1"/>
  <c r="Y12" i="4"/>
  <c r="W12" i="4" s="1"/>
  <c r="X12" i="4" s="1"/>
  <c r="U12" i="4" s="1"/>
  <c r="P12" i="1"/>
  <c r="O48" i="2"/>
  <c r="Q15" i="1" s="1"/>
  <c r="O40" i="2"/>
  <c r="Q7" i="1" s="1"/>
  <c r="F43" i="2"/>
  <c r="N43" i="2" s="1"/>
  <c r="O43" i="2"/>
  <c r="Q10" i="1" s="1"/>
  <c r="Y19" i="4"/>
  <c r="W19" i="4" s="1"/>
  <c r="X19" i="4" s="1"/>
  <c r="U19" i="4" s="1"/>
  <c r="P19" i="1"/>
  <c r="Y22" i="4"/>
  <c r="W22" i="4" s="1"/>
  <c r="X22" i="4" s="1"/>
  <c r="U22" i="4" s="1"/>
  <c r="P22" i="1"/>
  <c r="Y11" i="4"/>
  <c r="W11" i="4" s="1"/>
  <c r="X11" i="4" s="1"/>
  <c r="U11" i="4" s="1"/>
  <c r="P11" i="1"/>
  <c r="Y14" i="4"/>
  <c r="W14" i="4" s="1"/>
  <c r="X14" i="4" s="1"/>
  <c r="U14" i="4" s="1"/>
  <c r="P14" i="1"/>
  <c r="F44" i="2"/>
  <c r="N44" i="2" s="1"/>
  <c r="O44" i="2"/>
  <c r="Q11" i="1" s="1"/>
  <c r="F51" i="2"/>
  <c r="N51" i="2" s="1"/>
  <c r="O51" i="2"/>
  <c r="Q18" i="1" s="1"/>
  <c r="F54" i="2"/>
  <c r="N54" i="2" s="1"/>
  <c r="O54" i="2"/>
  <c r="Q21" i="1" s="1"/>
  <c r="Y8" i="4"/>
  <c r="W8" i="4" s="1"/>
  <c r="X8" i="4" s="1"/>
  <c r="U8" i="4" s="1"/>
  <c r="P8" i="1"/>
  <c r="Y23" i="4"/>
  <c r="W23" i="4" s="1"/>
  <c r="X23" i="4" s="1"/>
  <c r="U23" i="4" s="1"/>
  <c r="P23" i="1"/>
  <c r="Y17" i="4"/>
  <c r="W17" i="4" s="1"/>
  <c r="X17" i="4" s="1"/>
  <c r="U17" i="4" s="1"/>
  <c r="P17" i="1"/>
  <c r="Y10" i="4"/>
  <c r="W10" i="4" s="1"/>
  <c r="X10" i="4" s="1"/>
  <c r="U10" i="4" s="1"/>
  <c r="P10" i="1"/>
  <c r="O42" i="2"/>
  <c r="Q9" i="1" s="1"/>
  <c r="O47" i="2"/>
  <c r="Q14" i="1" s="1"/>
  <c r="O55" i="2"/>
  <c r="Q22" i="1" s="1"/>
  <c r="F56" i="2"/>
  <c r="N56" i="2" s="1"/>
  <c r="O56" i="2"/>
  <c r="Q23" i="1" s="1"/>
  <c r="Y18" i="4"/>
  <c r="W18" i="4" s="1"/>
  <c r="X18" i="4" s="1"/>
  <c r="U18" i="4" s="1"/>
  <c r="P18" i="1"/>
  <c r="Y7" i="4"/>
  <c r="W7" i="4" s="1"/>
  <c r="X7" i="4" s="1"/>
  <c r="U7" i="4" s="1"/>
  <c r="P7" i="1"/>
  <c r="Y15" i="4"/>
  <c r="W15" i="4" s="1"/>
  <c r="X15" i="4" s="1"/>
  <c r="U15" i="4" s="1"/>
  <c r="P15" i="1"/>
  <c r="D27" i="2"/>
  <c r="AA26" i="2"/>
  <c r="AC26" i="2"/>
  <c r="D14" i="1"/>
  <c r="D14" i="4"/>
  <c r="C14" i="1"/>
  <c r="C14" i="4"/>
  <c r="D15" i="1"/>
  <c r="D15" i="4"/>
  <c r="D16" i="1"/>
  <c r="D16" i="4"/>
  <c r="C16" i="1"/>
  <c r="C16" i="4"/>
  <c r="C15" i="1"/>
  <c r="C15" i="4"/>
  <c r="D21" i="1"/>
  <c r="D21" i="4"/>
  <c r="Q45" i="2"/>
  <c r="Q60" i="2" s="1"/>
  <c r="P60" i="2"/>
  <c r="H45" i="2"/>
  <c r="N45" i="2" s="1"/>
  <c r="M45" i="2"/>
  <c r="Q19" i="2"/>
  <c r="AK11" i="2"/>
  <c r="Y11" i="2" s="1"/>
  <c r="D28" i="2"/>
  <c r="H33" i="2" s="1"/>
  <c r="N47" i="2"/>
  <c r="Q9" i="2"/>
  <c r="O9" i="1" s="1"/>
  <c r="W41" i="2"/>
  <c r="AK8" i="2"/>
  <c r="Y8" i="2" s="1"/>
  <c r="N59" i="2"/>
  <c r="N41" i="2"/>
  <c r="N48" i="2"/>
  <c r="N42" i="2"/>
  <c r="M41" i="2"/>
  <c r="N55" i="2"/>
  <c r="AK18" i="2"/>
  <c r="Y18" i="2" s="1"/>
  <c r="AK7" i="2"/>
  <c r="Y7" i="2" s="1"/>
  <c r="AK25" i="2"/>
  <c r="F40" i="2"/>
  <c r="N40" i="2" s="1"/>
  <c r="M40" i="2"/>
  <c r="AK26" i="2"/>
  <c r="M51" i="2"/>
  <c r="M59" i="2"/>
  <c r="AK19" i="2"/>
  <c r="Y19" i="2" s="1"/>
  <c r="Q12" i="2"/>
  <c r="R12" i="2" s="1"/>
  <c r="AK17" i="2"/>
  <c r="Y17" i="2" s="1"/>
  <c r="AK10" i="2"/>
  <c r="Y10" i="2" s="1"/>
  <c r="AK22" i="2"/>
  <c r="Y22" i="2" s="1"/>
  <c r="AK13" i="2"/>
  <c r="Y13" i="2" s="1"/>
  <c r="Q21" i="2"/>
  <c r="R21" i="2" s="1"/>
  <c r="Q23" i="2"/>
  <c r="R23" i="2" s="1"/>
  <c r="AK15" i="2"/>
  <c r="Y15" i="2" s="1"/>
  <c r="AK9" i="2"/>
  <c r="Y9" i="2" s="1"/>
  <c r="AK21" i="2"/>
  <c r="Y21" i="2" s="1"/>
  <c r="M42" i="2"/>
  <c r="Q14" i="2"/>
  <c r="R14" i="2" s="1"/>
  <c r="AK23" i="2"/>
  <c r="Y23" i="2" s="1"/>
  <c r="AK14" i="2"/>
  <c r="Y14" i="2" s="1"/>
  <c r="Z26" i="1"/>
  <c r="M55" i="2"/>
  <c r="M44" i="2"/>
  <c r="Q7" i="2"/>
  <c r="R7" i="2" s="1"/>
  <c r="Q22" i="2"/>
  <c r="Q15" i="2"/>
  <c r="R15" i="2" s="1"/>
  <c r="Q8" i="2"/>
  <c r="R8" i="2" s="1"/>
  <c r="Q10" i="2"/>
  <c r="R10" i="2" s="1"/>
  <c r="M58" i="2"/>
  <c r="AK12" i="2"/>
  <c r="Y12" i="2" s="1"/>
  <c r="M54" i="2"/>
  <c r="M48" i="2"/>
  <c r="Z25" i="2"/>
  <c r="Z25" i="1"/>
  <c r="M43" i="2"/>
  <c r="M56" i="2"/>
  <c r="M47" i="2"/>
  <c r="M52" i="2"/>
  <c r="M50" i="2"/>
  <c r="Q11" i="2"/>
  <c r="U2" i="4" l="1"/>
  <c r="U3" i="4" s="1"/>
  <c r="H34" i="2"/>
  <c r="Z19" i="2"/>
  <c r="Z21" i="1"/>
  <c r="Z15" i="1"/>
  <c r="Z14" i="2"/>
  <c r="Z10" i="2"/>
  <c r="Z9" i="2"/>
  <c r="AB9" i="2" s="1"/>
  <c r="Z8" i="1"/>
  <c r="N60" i="2"/>
  <c r="M63" i="2" s="1"/>
  <c r="U40" i="2"/>
  <c r="U41" i="2" s="1"/>
  <c r="M60" i="2"/>
  <c r="M62" i="2" s="1"/>
  <c r="Z18" i="2"/>
  <c r="Z18" i="1"/>
  <c r="Q18" i="2"/>
  <c r="O18" i="1" s="1"/>
  <c r="Q17" i="2"/>
  <c r="O17" i="1" s="1"/>
  <c r="Z17" i="1"/>
  <c r="Z17" i="2"/>
  <c r="Z22" i="1"/>
  <c r="Z22" i="2"/>
  <c r="Z11" i="1"/>
  <c r="Z11" i="2"/>
  <c r="R9" i="2"/>
  <c r="D29" i="2"/>
  <c r="O12" i="1"/>
  <c r="Z8" i="2"/>
  <c r="Z9" i="1"/>
  <c r="Z19" i="1"/>
  <c r="O14" i="1"/>
  <c r="Z21" i="2"/>
  <c r="O21" i="1"/>
  <c r="O23" i="1"/>
  <c r="Z15" i="2"/>
  <c r="Z14" i="1"/>
  <c r="AA26" i="1"/>
  <c r="AB26" i="1"/>
  <c r="O10" i="1"/>
  <c r="O15" i="1"/>
  <c r="O7" i="1"/>
  <c r="O22" i="1"/>
  <c r="R22" i="2"/>
  <c r="O8" i="1"/>
  <c r="Z10" i="1"/>
  <c r="T40" i="2"/>
  <c r="T41" i="2" s="1"/>
  <c r="Z23" i="2"/>
  <c r="Z23" i="1"/>
  <c r="R11" i="2"/>
  <c r="O11" i="1"/>
  <c r="AA25" i="2"/>
  <c r="AB25" i="1" s="1"/>
  <c r="AB25" i="2"/>
  <c r="AA25" i="1"/>
  <c r="Z12" i="1"/>
  <c r="Z12" i="2"/>
  <c r="Z7" i="2"/>
  <c r="Z7" i="1"/>
  <c r="Z13" i="2"/>
  <c r="Z13" i="1"/>
  <c r="R19" i="2"/>
  <c r="O19" i="1"/>
  <c r="G31" i="2" l="1"/>
  <c r="H31" i="2" s="1"/>
  <c r="AB10" i="2"/>
  <c r="AC10" i="2" s="1"/>
  <c r="AA10" i="1"/>
  <c r="AA10" i="2"/>
  <c r="AA14" i="1"/>
  <c r="AA17" i="1"/>
  <c r="AA19" i="2"/>
  <c r="AA19" i="1"/>
  <c r="AB19" i="2"/>
  <c r="AA21" i="1"/>
  <c r="AA14" i="2"/>
  <c r="AB14" i="2"/>
  <c r="AA15" i="1"/>
  <c r="AA11" i="2"/>
  <c r="AA9" i="1"/>
  <c r="AC9" i="2"/>
  <c r="AA9" i="2"/>
  <c r="AA8" i="1"/>
  <c r="R18" i="2"/>
  <c r="O62" i="2"/>
  <c r="R17" i="2"/>
  <c r="AB18" i="2"/>
  <c r="AA18" i="2"/>
  <c r="AA18" i="1"/>
  <c r="AB17" i="2"/>
  <c r="AA17" i="2"/>
  <c r="AB22" i="2"/>
  <c r="AA22" i="1"/>
  <c r="AA22" i="2"/>
  <c r="AA21" i="2"/>
  <c r="AB11" i="2"/>
  <c r="AA11" i="1"/>
  <c r="AD30" i="2"/>
  <c r="AD6" i="1" s="1"/>
  <c r="AC9" i="1"/>
  <c r="G32" i="2"/>
  <c r="H32" i="2" s="1"/>
  <c r="AA8" i="2"/>
  <c r="AB15" i="2"/>
  <c r="AB21" i="2"/>
  <c r="AB8" i="2"/>
  <c r="M64" i="2"/>
  <c r="M66" i="2" s="1"/>
  <c r="AI22" i="4" s="1"/>
  <c r="AA15" i="2"/>
  <c r="AC26" i="1"/>
  <c r="AC25" i="2"/>
  <c r="AC25" i="1"/>
  <c r="AA12" i="1"/>
  <c r="AA12" i="2"/>
  <c r="AB12" i="2"/>
  <c r="V41" i="2"/>
  <c r="AA7" i="2"/>
  <c r="AB7" i="2"/>
  <c r="AA7" i="1"/>
  <c r="AA13" i="1"/>
  <c r="AB13" i="2"/>
  <c r="AA13" i="2"/>
  <c r="AB23" i="2"/>
  <c r="AA23" i="1"/>
  <c r="AA23" i="2"/>
  <c r="E30" i="2" l="1"/>
  <c r="AC10" i="1"/>
  <c r="AB10" i="1"/>
  <c r="AC19" i="1"/>
  <c r="AC19" i="2"/>
  <c r="AC14" i="1"/>
  <c r="AC14" i="2"/>
  <c r="R30" i="2"/>
  <c r="S30" i="2" s="1"/>
  <c r="AB14" i="1"/>
  <c r="AB18" i="1"/>
  <c r="AB19" i="1"/>
  <c r="AB17" i="1"/>
  <c r="AC17" i="2"/>
  <c r="AB23" i="1"/>
  <c r="AB22" i="1"/>
  <c r="AC21" i="2"/>
  <c r="AB21" i="1"/>
  <c r="AC15" i="2"/>
  <c r="AB15" i="1"/>
  <c r="AB13" i="1"/>
  <c r="AB12" i="1"/>
  <c r="AC11" i="2"/>
  <c r="AB11" i="1"/>
  <c r="AB7" i="1"/>
  <c r="AB9" i="1"/>
  <c r="AC8" i="2"/>
  <c r="AB8" i="1"/>
  <c r="AC17" i="1"/>
  <c r="AC18" i="1"/>
  <c r="AC18" i="2"/>
  <c r="AC22" i="2"/>
  <c r="AC22" i="1"/>
  <c r="AC11" i="1"/>
  <c r="AC21" i="1"/>
  <c r="AC15" i="1"/>
  <c r="AC8" i="1"/>
  <c r="AC23" i="1"/>
  <c r="AC23" i="2"/>
  <c r="X41" i="2"/>
  <c r="X42" i="2" s="1"/>
  <c r="AC7" i="2"/>
  <c r="AC7" i="1"/>
  <c r="AC13" i="1"/>
  <c r="AC13" i="2"/>
  <c r="M67" i="2"/>
  <c r="AG22" i="1"/>
  <c r="AC12" i="2"/>
  <c r="AC12" i="1"/>
  <c r="AG23" i="1" l="1"/>
  <c r="AI23" i="4"/>
  <c r="AC30" i="2"/>
  <c r="AD6" i="2"/>
</calcChain>
</file>

<file path=xl/sharedStrings.xml><?xml version="1.0" encoding="utf-8"?>
<sst xmlns="http://schemas.openxmlformats.org/spreadsheetml/2006/main" count="312" uniqueCount="168">
  <si>
    <t>Religionslehre/Ethik</t>
  </si>
  <si>
    <t>Deutsch</t>
  </si>
  <si>
    <t>Englisch</t>
  </si>
  <si>
    <t>Geschichte</t>
  </si>
  <si>
    <t>Sozialkunde</t>
  </si>
  <si>
    <t>Mathematik</t>
  </si>
  <si>
    <t>Profilfach 1</t>
  </si>
  <si>
    <t>Profilfach 2</t>
  </si>
  <si>
    <t>Profilfach 3</t>
  </si>
  <si>
    <t>falls nur in 12</t>
  </si>
  <si>
    <t>falls in 11 und 12</t>
  </si>
  <si>
    <t>falls nur in 11</t>
  </si>
  <si>
    <t>Profilfach 4</t>
  </si>
  <si>
    <t>Wahlpflichtfach 1</t>
  </si>
  <si>
    <t>Wahlpflichtfach 2</t>
  </si>
  <si>
    <t>Fachreferat</t>
  </si>
  <si>
    <t>fachpraktische Ausbildung</t>
  </si>
  <si>
    <t>11|1</t>
  </si>
  <si>
    <t>11|2</t>
  </si>
  <si>
    <t>12|2</t>
  </si>
  <si>
    <t>12|1</t>
  </si>
  <si>
    <t>relevante Halbjahresergebnisse nach Punkten (gleichgewichtig)</t>
  </si>
  <si>
    <t>Teiler minimal / maximal</t>
  </si>
  <si>
    <t>Gesamtergebnis im Fach als Punktzahl gerundet gemäß § 49 Abs. 9</t>
  </si>
  <si>
    <t>Gesamtergebnis im Fach als Note gerundet gemäß § 49 Abs. 1 Satz 2</t>
  </si>
  <si>
    <t>1|2</t>
  </si>
  <si>
    <t>4|6</t>
  </si>
  <si>
    <t>1|3</t>
  </si>
  <si>
    <t xml:space="preserve">Fachbiturbestanden, falls sämtliche Gesamtergebnisse mindestens "ausreichend" </t>
  </si>
  <si>
    <t>x</t>
  </si>
  <si>
    <t>Gesamt aus 11 und 12</t>
  </si>
  <si>
    <t>Prüfungsnote gewichtet</t>
  </si>
  <si>
    <t>Technik</t>
  </si>
  <si>
    <t>Sozialwesen</t>
  </si>
  <si>
    <t>Wirtschaft u. Verwaltung</t>
  </si>
  <si>
    <t>Intern. Wirtschaft</t>
  </si>
  <si>
    <t>Chemie</t>
  </si>
  <si>
    <t>11. Klasse</t>
  </si>
  <si>
    <t>12. Klasse</t>
  </si>
  <si>
    <t>Physik</t>
  </si>
  <si>
    <t>Technologie</t>
  </si>
  <si>
    <t>Wirtschaft und Verw.</t>
  </si>
  <si>
    <t>BwR</t>
  </si>
  <si>
    <t>Rechtslehre</t>
  </si>
  <si>
    <t>IBV</t>
  </si>
  <si>
    <t>Biologie</t>
  </si>
  <si>
    <t>Soziologie</t>
  </si>
  <si>
    <t>Gewählt</t>
  </si>
  <si>
    <t>.</t>
  </si>
  <si>
    <t>Kontrolabfrage für Profilfach 3</t>
  </si>
  <si>
    <t xml:space="preserve"> 0 noch keine Eingabe; 1 passt; 2 zuviele Zeilen</t>
  </si>
  <si>
    <t>Notenpunkte</t>
  </si>
  <si>
    <t>Note</t>
  </si>
  <si>
    <t>Kontrolle ob ein Ergebnis schlechtger als ausreichend</t>
  </si>
  <si>
    <t>Berechnungstabelle im Hintergrund</t>
  </si>
  <si>
    <t>Informatik</t>
  </si>
  <si>
    <t>Kontr. Profilfa. 3</t>
  </si>
  <si>
    <t>Hinweise bei fehlerhafter Eingab e</t>
  </si>
  <si>
    <t>Prüfungsergebnis in Punkten</t>
  </si>
  <si>
    <t>Gewichtungsfaktor der Prüfung</t>
  </si>
  <si>
    <t>gut</t>
  </si>
  <si>
    <t>sehr gut</t>
  </si>
  <si>
    <t>VWL</t>
  </si>
  <si>
    <t>Naturwissensch.</t>
  </si>
  <si>
    <t>PäPsy</t>
  </si>
  <si>
    <t>Sozialwirts. u.Recht</t>
  </si>
  <si>
    <t>Franz.o. Span.</t>
  </si>
  <si>
    <t>Franz. o.Span.</t>
  </si>
  <si>
    <t>Intern. Busi.Stud.</t>
  </si>
  <si>
    <t>Mathem. Add.</t>
  </si>
  <si>
    <t>Berechnung der Punkte der eingebrachten Ergebnisse</t>
  </si>
  <si>
    <t>Prfg-Punkte gewichtet</t>
  </si>
  <si>
    <t>Summe</t>
  </si>
  <si>
    <t>Gesamt-Punktesumme:</t>
  </si>
  <si>
    <t>Rel-lehre/Eth.</t>
  </si>
  <si>
    <t>alternative Bestehensbedingungen (versch. Kriterien)</t>
  </si>
  <si>
    <t>Anzahl 6(dopp.) und 5(einf.)</t>
  </si>
  <si>
    <t>Halb-jahres-ergebnisse</t>
  </si>
  <si>
    <t>Prüfungs-ergebnisse</t>
  </si>
  <si>
    <t>Mindest-Punkte-Zahl 200</t>
  </si>
  <si>
    <t>FPA 11.Klasse best</t>
  </si>
  <si>
    <t>bestanden nach den alternativen Kriterien</t>
  </si>
  <si>
    <t>Eingabe-Hinweise</t>
  </si>
  <si>
    <t>Prüfen ob Fach ohne Note gewählt!</t>
  </si>
  <si>
    <t>FehlerHinweis (zusammengeführt)</t>
  </si>
  <si>
    <t>ungen.</t>
  </si>
  <si>
    <t>mangelh.</t>
  </si>
  <si>
    <t>ausreich.</t>
  </si>
  <si>
    <t>befried.</t>
  </si>
  <si>
    <t>zu wenig</t>
  </si>
  <si>
    <t>zu viel</t>
  </si>
  <si>
    <t>Gesamt-ergebnis im Fach als Punktzahl gerundet gemäß § 49 Abs. 9</t>
  </si>
  <si>
    <t>Gesamt-ergebnis im Fach als Note gerundet gemäß § 49 Abs. 1 Satz 2</t>
  </si>
  <si>
    <t>Eingabewerte</t>
  </si>
  <si>
    <t>Noten</t>
  </si>
  <si>
    <t>Fach-Auswahl</t>
  </si>
  <si>
    <t>X</t>
  </si>
  <si>
    <t>Name</t>
  </si>
  <si>
    <t>Klasse</t>
  </si>
  <si>
    <t>Vorname</t>
  </si>
  <si>
    <t>fachprakt. Ausb.</t>
  </si>
  <si>
    <t>Durchschnittsnote nach Formel:</t>
  </si>
  <si>
    <t>auf eine Nachkommastelle genau:</t>
  </si>
  <si>
    <t>abgewählte HJ-Noten</t>
  </si>
  <si>
    <t>A nzahl HJ-Noten</t>
  </si>
  <si>
    <t>Anzahl abgewählter Noten</t>
  </si>
  <si>
    <t>Anzahl vorhandener Fächernoten</t>
  </si>
  <si>
    <t>Differenz</t>
  </si>
  <si>
    <t>err. Pkte in 11 und 12</t>
  </si>
  <si>
    <t>max. mögl. Pkte in 11 u. 12</t>
  </si>
  <si>
    <t>Pkte maximal</t>
  </si>
  <si>
    <t>max. mögl. Prfg Pkte</t>
  </si>
  <si>
    <t>maximal mögliche Punkte:</t>
  </si>
  <si>
    <t>Quotient der beiden Punktzahlen:</t>
  </si>
  <si>
    <r>
      <rPr>
        <b/>
        <u/>
        <sz val="14"/>
        <color rgb="FFC00000"/>
        <rFont val="Calibri"/>
        <family val="2"/>
        <scheme val="minor"/>
      </rPr>
      <t>Achtung:</t>
    </r>
    <r>
      <rPr>
        <b/>
        <sz val="11"/>
        <color rgb="FFC00000"/>
        <rFont val="Calibri"/>
        <family val="2"/>
        <scheme val="minor"/>
      </rPr>
      <t xml:space="preserve"> Keine Gewähr für das korrekte Berechnen der Werte!!!</t>
    </r>
  </si>
  <si>
    <r>
      <rPr>
        <b/>
        <u/>
        <sz val="10"/>
        <color theme="3" tint="-0.249977111117893"/>
        <rFont val="Calibri"/>
        <family val="2"/>
        <scheme val="minor"/>
      </rPr>
      <t>Autor</t>
    </r>
    <r>
      <rPr>
        <sz val="8"/>
        <color theme="3" tint="-0.249977111117893"/>
        <rFont val="Calibri"/>
        <family val="2"/>
        <scheme val="minor"/>
      </rPr>
      <t>:  Franz Besl, FOS Landshut</t>
    </r>
  </si>
  <si>
    <t>aktuelle Durchschnittsnote:</t>
  </si>
  <si>
    <t>Notenrechner für den Fachabiturschnitt!!</t>
  </si>
  <si>
    <t>Note fehlt</t>
  </si>
  <si>
    <t>Wahlpflichtfach 3</t>
  </si>
  <si>
    <t>Ab-wahl</t>
  </si>
  <si>
    <t>Optimierung des Fachabiturschnitts!!</t>
  </si>
  <si>
    <t>kleinste Note</t>
  </si>
  <si>
    <t>Spalte wo kleinste Note</t>
  </si>
  <si>
    <t>Anzahl der eingegeben Noten (ohne Fachref und FPA)</t>
  </si>
  <si>
    <t>Noten zuviel</t>
  </si>
  <si>
    <t xml:space="preserve">hat nicht jeder </t>
  </si>
  <si>
    <t>Noten des Profilfachs 3 für Techniker</t>
  </si>
  <si>
    <t>Noten des Profilfachs 3 für Nicht-Techniker</t>
  </si>
  <si>
    <t>Anzahl der nötigen Noten</t>
  </si>
  <si>
    <t>Anzahl der benötigten Noten: 17 oder 25</t>
  </si>
  <si>
    <t>BOS12</t>
  </si>
  <si>
    <t>FOS 11 u. 12</t>
  </si>
  <si>
    <t xml:space="preserve">Klassen-Wahl: </t>
  </si>
  <si>
    <t>FOS11u12</t>
  </si>
  <si>
    <t>Klassenwahl/Anzahl benötiger Noten</t>
  </si>
  <si>
    <t>Prfg-Notengewicht</t>
  </si>
  <si>
    <t>FOS Format</t>
  </si>
  <si>
    <t>BOS Format</t>
  </si>
  <si>
    <t>Durchschnitt der eingebrachten Halbjahresergebnisse</t>
  </si>
  <si>
    <t>ohne Streichung</t>
  </si>
  <si>
    <t>gerundet</t>
  </si>
  <si>
    <t>Rangänderung wegen:</t>
  </si>
  <si>
    <t>Summe:</t>
  </si>
  <si>
    <t>Rang kleinste Note</t>
  </si>
  <si>
    <t>unge-wichtet</t>
  </si>
  <si>
    <t>gewichtet</t>
  </si>
  <si>
    <t>Prüfungs-fach</t>
  </si>
  <si>
    <t>Noten-schnitt &lt;4</t>
  </si>
  <si>
    <t>relevante Halbjahresergebnisse nach Punkten (gleichgewichtig / einfach)</t>
  </si>
  <si>
    <t>Noten-schnitt</t>
  </si>
  <si>
    <t>schriftl. Prfg</t>
  </si>
  <si>
    <t>mdl. Prfg</t>
  </si>
  <si>
    <t>Prüfung gesamt</t>
  </si>
  <si>
    <t>ohne</t>
  </si>
  <si>
    <t xml:space="preserve">mit </t>
  </si>
  <si>
    <t>Durch-schnitt mit Optim.</t>
  </si>
  <si>
    <t>Noten-schnitt mit/ ohne Opti-mierung</t>
  </si>
  <si>
    <r>
      <rPr>
        <b/>
        <sz val="12"/>
        <color theme="1"/>
        <rFont val="Calibri"/>
        <family val="2"/>
        <scheme val="minor"/>
      </rPr>
      <t>Halbjahresergebnisse in Punkten</t>
    </r>
    <r>
      <rPr>
        <b/>
        <sz val="11"/>
        <color theme="1"/>
        <rFont val="Calibri"/>
        <family val="2"/>
        <scheme val="minor"/>
      </rPr>
      <t xml:space="preserve"> (</t>
    </r>
    <r>
      <rPr>
        <b/>
        <sz val="9"/>
        <color theme="1"/>
        <rFont val="Calibri"/>
        <family val="2"/>
        <scheme val="minor"/>
      </rPr>
      <t>gleichgewichtig/einfach</t>
    </r>
    <r>
      <rPr>
        <b/>
        <sz val="11"/>
        <color theme="1"/>
        <rFont val="Calibri"/>
        <family val="2"/>
        <scheme val="minor"/>
      </rPr>
      <t>);                           linke (grüne) Spalte Note eintragen; rechte (gelbe) Spalte Note abwählen</t>
    </r>
  </si>
  <si>
    <t>Noten Profilfach 3 Nicht-Techniker</t>
  </si>
  <si>
    <t>Noten Profilfach 3 Techniker</t>
  </si>
  <si>
    <t>Technik ??</t>
  </si>
  <si>
    <t>Gewicht d. Prfg</t>
  </si>
  <si>
    <r>
      <rPr>
        <sz val="12"/>
        <color theme="1"/>
        <rFont val="Calibri"/>
        <family val="2"/>
      </rPr>
      <t>©</t>
    </r>
    <r>
      <rPr>
        <sz val="11"/>
        <color theme="1"/>
        <rFont val="Calibri"/>
        <family val="2"/>
        <scheme val="minor"/>
      </rPr>
      <t xml:space="preserve">  Franz Besl, FOS Landshut</t>
    </r>
  </si>
  <si>
    <t>Version: 02. Feb. 2019</t>
  </si>
  <si>
    <t>xyz</t>
  </si>
  <si>
    <t>rst</t>
  </si>
  <si>
    <t>Fachrichtung wählen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</si>
</sst>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.000"/>
    <numFmt numFmtId="166" formatCode="#\ ???/???"/>
  </numFmts>
  <fonts count="4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rgb="FFFF0000"/>
      <name val="Calibri"/>
      <family val="2"/>
      <scheme val="minor"/>
    </font>
    <font>
      <sz val="11"/>
      <color rgb="FF002060"/>
      <name val="Calibri"/>
      <family val="2"/>
      <scheme val="minor"/>
    </font>
    <font>
      <sz val="9"/>
      <color rgb="FF002060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7"/>
      <color theme="1"/>
      <name val="Calibri"/>
      <family val="2"/>
      <scheme val="minor"/>
    </font>
    <font>
      <sz val="6"/>
      <color theme="1"/>
      <name val="Calibri"/>
      <family val="2"/>
      <scheme val="minor"/>
    </font>
    <font>
      <sz val="9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7"/>
      <name val="Calibri"/>
      <family val="2"/>
      <scheme val="minor"/>
    </font>
    <font>
      <sz val="10"/>
      <color theme="1"/>
      <name val="Calibri"/>
      <family val="2"/>
      <scheme val="minor"/>
    </font>
    <font>
      <sz val="7"/>
      <color theme="1"/>
      <name val="Times New Roman"/>
      <family val="1"/>
    </font>
    <font>
      <sz val="8"/>
      <color theme="3" tint="-0.249977111117893"/>
      <name val="Calibri"/>
      <family val="2"/>
      <scheme val="minor"/>
    </font>
    <font>
      <b/>
      <sz val="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1"/>
      <color rgb="FFC00000"/>
      <name val="Calibri"/>
      <family val="2"/>
      <scheme val="minor"/>
    </font>
    <font>
      <b/>
      <u/>
      <sz val="14"/>
      <color rgb="FFC00000"/>
      <name val="Calibri"/>
      <family val="2"/>
      <scheme val="minor"/>
    </font>
    <font>
      <b/>
      <u/>
      <sz val="10"/>
      <color theme="3" tint="-0.249977111117893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2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5" tint="0.59999389629810485"/>
      <name val="Calibri"/>
      <family val="2"/>
      <scheme val="minor"/>
    </font>
    <font>
      <sz val="8"/>
      <color theme="5" tint="0.59999389629810485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sz val="9"/>
      <color theme="1"/>
      <name val="Times New Roman"/>
      <family val="1"/>
    </font>
    <font>
      <b/>
      <i/>
      <sz val="9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0"/>
      <color rgb="FFC0000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49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8BD7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1EF"/>
        <bgColor indexed="64"/>
      </patternFill>
    </fill>
    <fill>
      <patternFill patternType="solid">
        <fgColor rgb="FFD3FBFD"/>
        <bgColor indexed="64"/>
      </patternFill>
    </fill>
    <fill>
      <patternFill patternType="solid">
        <fgColor rgb="FFC8FDBF"/>
        <bgColor indexed="64"/>
      </patternFill>
    </fill>
    <fill>
      <patternFill patternType="lightDown">
        <bgColor theme="7" tint="0.39994506668294322"/>
      </patternFill>
    </fill>
    <fill>
      <patternFill patternType="lightDown">
        <bgColor theme="7" tint="0.39997558519241921"/>
      </patternFill>
    </fill>
    <fill>
      <patternFill patternType="lightGray">
        <bgColor theme="6" tint="0.79995117038483843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6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3" tint="0.399945066682943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lightUp">
        <bgColor theme="0" tint="-4.9989318521683403E-2"/>
      </patternFill>
    </fill>
    <fill>
      <patternFill patternType="solid">
        <fgColor rgb="FFFFFFCC"/>
        <bgColor indexed="64"/>
      </patternFill>
    </fill>
    <fill>
      <patternFill patternType="lightUp">
        <bgColor rgb="FF99FF99"/>
      </patternFill>
    </fill>
    <fill>
      <patternFill patternType="lightUp">
        <bgColor rgb="FFFFFF66"/>
      </patternFill>
    </fill>
    <fill>
      <patternFill patternType="lightUp">
        <bgColor theme="0" tint="-0.14996795556505021"/>
      </patternFill>
    </fill>
    <fill>
      <patternFill patternType="lightUp"/>
    </fill>
    <fill>
      <patternFill patternType="solid">
        <fgColor theme="2" tint="-9.9978637043366805E-2"/>
        <bgColor indexed="64"/>
      </patternFill>
    </fill>
    <fill>
      <patternFill patternType="lightGray">
        <bgColor rgb="FFFFFFCC"/>
      </patternFill>
    </fill>
    <fill>
      <patternFill patternType="solid">
        <fgColor rgb="FFFFCC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4506668294322"/>
        <bgColor indexed="64"/>
      </patternFill>
    </fill>
    <fill>
      <patternFill patternType="lightUp">
        <bgColor theme="9" tint="0.79998168889431442"/>
      </patternFill>
    </fill>
    <fill>
      <patternFill patternType="lightUp">
        <bgColor theme="8" tint="0.59999389629810485"/>
      </patternFill>
    </fill>
  </fills>
  <borders count="9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theme="6" tint="-0.24994659260841701"/>
      </left>
      <right/>
      <top style="medium">
        <color theme="6" tint="-0.24994659260841701"/>
      </top>
      <bottom/>
      <diagonal/>
    </border>
    <border>
      <left style="medium">
        <color theme="6" tint="-0.24994659260841701"/>
      </left>
      <right/>
      <top style="medium">
        <color theme="6" tint="-0.24994659260841701"/>
      </top>
      <bottom style="medium">
        <color theme="6" tint="-0.24994659260841701"/>
      </bottom>
      <diagonal/>
    </border>
    <border>
      <left/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/>
      <top/>
      <bottom/>
      <diagonal/>
    </border>
    <border>
      <left/>
      <right style="medium">
        <color theme="6" tint="-0.24994659260841701"/>
      </right>
      <top/>
      <bottom/>
      <diagonal/>
    </border>
    <border>
      <left style="medium">
        <color theme="6" tint="-0.24994659260841701"/>
      </left>
      <right/>
      <top/>
      <bottom style="medium">
        <color theme="6" tint="-0.24994659260841701"/>
      </bottom>
      <diagonal/>
    </border>
    <border>
      <left/>
      <right style="medium">
        <color theme="6" tint="-0.24994659260841701"/>
      </right>
      <top/>
      <bottom style="medium">
        <color theme="6" tint="-0.24994659260841701"/>
      </bottom>
      <diagonal/>
    </border>
    <border>
      <left/>
      <right/>
      <top style="medium">
        <color theme="6" tint="-0.24994659260841701"/>
      </top>
      <bottom style="medium">
        <color theme="6" tint="-0.24994659260841701"/>
      </bottom>
      <diagonal/>
    </border>
    <border>
      <left/>
      <right style="dashed">
        <color theme="1"/>
      </right>
      <top style="medium">
        <color theme="6" tint="-0.24994659260841701"/>
      </top>
      <bottom/>
      <diagonal/>
    </border>
    <border>
      <left/>
      <right style="dashed">
        <color theme="1"/>
      </right>
      <top/>
      <bottom/>
      <diagonal/>
    </border>
    <border>
      <left/>
      <right style="dashed">
        <color theme="1"/>
      </right>
      <top/>
      <bottom style="medium">
        <color theme="6" tint="-0.24994659260841701"/>
      </bottom>
      <diagonal/>
    </border>
    <border>
      <left/>
      <right/>
      <top/>
      <bottom style="medium">
        <color theme="6" tint="-0.24994659260841701"/>
      </bottom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 style="medium">
        <color theme="6" tint="-0.24994659260841701"/>
      </bottom>
      <diagonal/>
    </border>
    <border>
      <left style="medium">
        <color theme="6" tint="-0.24994659260841701"/>
      </left>
      <right style="dashed">
        <color theme="1"/>
      </right>
      <top/>
      <bottom style="medium">
        <color theme="6" tint="-0.24994659260841701"/>
      </bottom>
      <diagonal/>
    </border>
    <border>
      <left style="medium">
        <color theme="6" tint="-0.24994659260841701"/>
      </left>
      <right/>
      <top style="thin">
        <color indexed="64"/>
      </top>
      <bottom/>
      <diagonal/>
    </border>
    <border>
      <left/>
      <right style="dashed">
        <color theme="1"/>
      </right>
      <top style="thin">
        <color indexed="64"/>
      </top>
      <bottom/>
      <diagonal/>
    </border>
    <border>
      <left/>
      <right style="medium">
        <color theme="6" tint="-0.24994659260841701"/>
      </right>
      <top style="thin">
        <color indexed="64"/>
      </top>
      <bottom/>
      <diagonal/>
    </border>
    <border>
      <left/>
      <right style="dashed">
        <color theme="1"/>
      </right>
      <top style="medium">
        <color indexed="64"/>
      </top>
      <bottom/>
      <diagonal/>
    </border>
    <border>
      <left style="medium">
        <color theme="6" tint="-0.24994659260841701"/>
      </left>
      <right/>
      <top/>
      <bottom style="medium">
        <color indexed="64"/>
      </bottom>
      <diagonal/>
    </border>
    <border>
      <left/>
      <right style="medium">
        <color theme="6" tint="-0.24994659260841701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theme="6" tint="-0.24994659260841701"/>
      </left>
      <right style="medium">
        <color theme="6" tint="-0.24994659260841701"/>
      </right>
      <top style="medium">
        <color theme="6" tint="-0.24994659260841701"/>
      </top>
      <bottom/>
      <diagonal/>
    </border>
    <border>
      <left style="medium">
        <color theme="6" tint="-0.24994659260841701"/>
      </left>
      <right/>
      <top/>
      <bottom style="dotted">
        <color auto="1"/>
      </bottom>
      <diagonal/>
    </border>
    <border>
      <left/>
      <right style="dashed">
        <color theme="1"/>
      </right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medium">
        <color theme="6" tint="-0.24994659260841701"/>
      </right>
      <top/>
      <bottom style="dotted">
        <color auto="1"/>
      </bottom>
      <diagonal/>
    </border>
    <border>
      <left/>
      <right/>
      <top style="medium">
        <color theme="6" tint="-0.24994659260841701"/>
      </top>
      <bottom/>
      <diagonal/>
    </border>
    <border>
      <left style="medium">
        <color theme="6" tint="-0.24994659260841701"/>
      </left>
      <right/>
      <top style="dotted">
        <color auto="1"/>
      </top>
      <bottom/>
      <diagonal/>
    </border>
    <border>
      <left/>
      <right style="medium">
        <color theme="6" tint="-0.24994659260841701"/>
      </right>
      <top style="dotted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dashed">
        <color auto="1"/>
      </bottom>
      <diagonal/>
    </border>
    <border>
      <left/>
      <right style="medium">
        <color theme="6" tint="-0.24994659260841701"/>
      </right>
      <top style="thin">
        <color indexed="64"/>
      </top>
      <bottom style="thin">
        <color indexed="64"/>
      </bottom>
      <diagonal/>
    </border>
    <border>
      <left/>
      <right style="medium">
        <color theme="6" tint="-0.24994659260841701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ck">
        <color rgb="FFFF9933"/>
      </left>
      <right style="thick">
        <color rgb="FFFF9933"/>
      </right>
      <top style="thick">
        <color rgb="FFFF9933"/>
      </top>
      <bottom style="thick">
        <color rgb="FFFF9933"/>
      </bottom>
      <diagonal/>
    </border>
    <border>
      <left style="thick">
        <color rgb="FFFF9933"/>
      </left>
      <right style="thick">
        <color rgb="FFFF9933"/>
      </right>
      <top style="thick">
        <color rgb="FFFF9933"/>
      </top>
      <bottom/>
      <diagonal/>
    </border>
    <border>
      <left style="thick">
        <color rgb="FF0070C0"/>
      </left>
      <right style="thick">
        <color rgb="FF0070C0"/>
      </right>
      <top style="thick">
        <color auto="1"/>
      </top>
      <bottom style="thick">
        <color rgb="FF0070C0"/>
      </bottom>
      <diagonal/>
    </border>
    <border>
      <left style="medium">
        <color theme="6" tint="-0.24994659260841701"/>
      </left>
      <right/>
      <top style="medium">
        <color indexed="64"/>
      </top>
      <bottom/>
      <diagonal/>
    </border>
    <border>
      <left/>
      <right style="thick">
        <color theme="6" tint="-0.24994659260841701"/>
      </right>
      <top style="medium">
        <color indexed="64"/>
      </top>
      <bottom/>
      <diagonal/>
    </border>
    <border>
      <left style="thick">
        <color rgb="FFFF9933"/>
      </left>
      <right/>
      <top style="thick">
        <color rgb="FFFF9933"/>
      </top>
      <bottom style="thick">
        <color rgb="FFFF9933"/>
      </bottom>
      <diagonal/>
    </border>
    <border>
      <left/>
      <right/>
      <top style="thick">
        <color rgb="FFFF9933"/>
      </top>
      <bottom style="thick">
        <color rgb="FFFF9933"/>
      </bottom>
      <diagonal/>
    </border>
    <border>
      <left/>
      <right style="thick">
        <color theme="6" tint="-0.24994659260841701"/>
      </right>
      <top style="thick">
        <color rgb="FFFF9933"/>
      </top>
      <bottom style="thick">
        <color rgb="FFFF9933"/>
      </bottom>
      <diagonal/>
    </border>
    <border>
      <left style="thick">
        <color rgb="FFFF9933"/>
      </left>
      <right/>
      <top style="thick">
        <color rgb="FFFF9933"/>
      </top>
      <bottom/>
      <diagonal/>
    </border>
    <border>
      <left/>
      <right/>
      <top style="thick">
        <color rgb="FFFF9933"/>
      </top>
      <bottom/>
      <diagonal/>
    </border>
    <border>
      <left/>
      <right style="thick">
        <color rgb="FFFF9933"/>
      </right>
      <top style="thick">
        <color rgb="FFFF9933"/>
      </top>
      <bottom/>
      <diagonal/>
    </border>
    <border>
      <left style="thick">
        <color rgb="FFFF9933"/>
      </left>
      <right style="thick">
        <color theme="6" tint="-0.24994659260841701"/>
      </right>
      <top style="thick">
        <color rgb="FFFF9933"/>
      </top>
      <bottom/>
      <diagonal/>
    </border>
    <border>
      <left style="thick">
        <color rgb="FF0070C0"/>
      </left>
      <right/>
      <top style="thick">
        <color auto="1"/>
      </top>
      <bottom style="thick">
        <color rgb="FF0070C0"/>
      </bottom>
      <diagonal/>
    </border>
    <border>
      <left/>
      <right style="thick">
        <color rgb="FF0070C0"/>
      </right>
      <top style="thick">
        <color auto="1"/>
      </top>
      <bottom style="thick">
        <color rgb="FF0070C0"/>
      </bottom>
      <diagonal/>
    </border>
    <border>
      <left style="thick">
        <color rgb="FF0070C0"/>
      </left>
      <right style="thick">
        <color theme="6" tint="-0.24994659260841701"/>
      </right>
      <top style="thick">
        <color auto="1"/>
      </top>
      <bottom style="thick">
        <color rgb="FF0070C0"/>
      </bottom>
      <diagonal/>
    </border>
  </borders>
  <cellStyleXfs count="1">
    <xf numFmtId="0" fontId="0" fillId="0" borderId="0"/>
  </cellStyleXfs>
  <cellXfs count="500">
    <xf numFmtId="0" fontId="0" fillId="0" borderId="0" xfId="0"/>
    <xf numFmtId="0" fontId="0" fillId="0" borderId="0" xfId="0" applyAlignment="1"/>
    <xf numFmtId="0" fontId="0" fillId="0" borderId="1" xfId="0" applyBorder="1"/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right"/>
    </xf>
    <xf numFmtId="0" fontId="0" fillId="0" borderId="0" xfId="0" applyAlignment="1">
      <alignment horizontal="right" vertical="center"/>
    </xf>
    <xf numFmtId="0" fontId="0" fillId="0" borderId="0" xfId="0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4" fillId="3" borderId="1" xfId="0" applyFont="1" applyFill="1" applyBorder="1"/>
    <xf numFmtId="0" fontId="4" fillId="3" borderId="2" xfId="0" applyFont="1" applyFill="1" applyBorder="1"/>
    <xf numFmtId="0" fontId="5" fillId="3" borderId="1" xfId="0" applyFont="1" applyFill="1" applyBorder="1" applyAlignment="1">
      <alignment textRotation="90" wrapText="1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horizontal="right" vertical="center"/>
    </xf>
    <xf numFmtId="0" fontId="6" fillId="0" borderId="3" xfId="0" applyFont="1" applyBorder="1" applyAlignment="1">
      <alignment horizontal="center" textRotation="90" wrapText="1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5" fillId="3" borderId="1" xfId="0" applyFont="1" applyFill="1" applyBorder="1" applyAlignment="1">
      <alignment horizontal="center" textRotation="90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 vertical="center"/>
    </xf>
    <xf numFmtId="16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5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9" xfId="0" applyFill="1" applyBorder="1" applyAlignment="1">
      <alignment horizontal="center" vertical="center"/>
    </xf>
    <xf numFmtId="0" fontId="0" fillId="6" borderId="6" xfId="0" applyFill="1" applyBorder="1" applyAlignment="1">
      <alignment horizontal="center" vertical="center"/>
    </xf>
    <xf numFmtId="0" fontId="0" fillId="6" borderId="7" xfId="0" applyFill="1" applyBorder="1" applyAlignment="1">
      <alignment horizontal="center" vertical="center"/>
    </xf>
    <xf numFmtId="0" fontId="7" fillId="6" borderId="6" xfId="0" applyFont="1" applyFill="1" applyBorder="1" applyAlignment="1">
      <alignment horizontal="center" vertical="center"/>
    </xf>
    <xf numFmtId="0" fontId="7" fillId="6" borderId="8" xfId="0" applyFont="1" applyFill="1" applyBorder="1" applyAlignment="1">
      <alignment horizontal="center" vertical="center"/>
    </xf>
    <xf numFmtId="0" fontId="0" fillId="6" borderId="9" xfId="0" applyFill="1" applyBorder="1" applyAlignment="1">
      <alignment horizontal="center" vertical="center"/>
    </xf>
    <xf numFmtId="0" fontId="5" fillId="7" borderId="1" xfId="0" applyFont="1" applyFill="1" applyBorder="1" applyAlignment="1">
      <alignment textRotation="90" wrapText="1"/>
    </xf>
    <xf numFmtId="0" fontId="0" fillId="7" borderId="1" xfId="0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textRotation="90" wrapText="1"/>
    </xf>
    <xf numFmtId="0" fontId="0" fillId="8" borderId="5" xfId="0" applyFill="1" applyBorder="1" applyAlignment="1">
      <alignment horizontal="center" vertical="center"/>
    </xf>
    <xf numFmtId="0" fontId="5" fillId="3" borderId="3" xfId="0" applyFont="1" applyFill="1" applyBorder="1" applyAlignment="1">
      <alignment textRotation="90" wrapText="1"/>
    </xf>
    <xf numFmtId="0" fontId="5" fillId="3" borderId="10" xfId="0" applyFont="1" applyFill="1" applyBorder="1" applyAlignment="1">
      <alignment textRotation="90" wrapText="1"/>
    </xf>
    <xf numFmtId="0" fontId="7" fillId="9" borderId="1" xfId="0" applyFont="1" applyFill="1" applyBorder="1"/>
    <xf numFmtId="0" fontId="7" fillId="6" borderId="1" xfId="0" applyFont="1" applyFill="1" applyBorder="1" applyAlignment="1">
      <alignment horizontal="center" textRotation="90"/>
    </xf>
    <xf numFmtId="0" fontId="7" fillId="6" borderId="1" xfId="0" applyFont="1" applyFill="1" applyBorder="1"/>
    <xf numFmtId="0" fontId="7" fillId="9" borderId="1" xfId="0" applyFont="1" applyFill="1" applyBorder="1" applyAlignment="1">
      <alignment horizontal="center" vertical="center"/>
    </xf>
    <xf numFmtId="0" fontId="7" fillId="6" borderId="1" xfId="0" applyFont="1" applyFill="1" applyBorder="1" applyAlignment="1">
      <alignment horizontal="center" vertical="center"/>
    </xf>
    <xf numFmtId="0" fontId="0" fillId="0" borderId="0" xfId="0" applyBorder="1"/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right"/>
    </xf>
    <xf numFmtId="0" fontId="0" fillId="6" borderId="4" xfId="0" applyFill="1" applyBorder="1" applyAlignment="1">
      <alignment horizontal="center" vertical="center"/>
    </xf>
    <xf numFmtId="0" fontId="6" fillId="6" borderId="4" xfId="0" applyFont="1" applyFill="1" applyBorder="1" applyAlignment="1">
      <alignment horizontal="center" vertical="center"/>
    </xf>
    <xf numFmtId="0" fontId="6" fillId="0" borderId="1" xfId="0" applyFont="1" applyBorder="1"/>
    <xf numFmtId="0" fontId="6" fillId="0" borderId="12" xfId="0" applyFont="1" applyFill="1" applyBorder="1"/>
    <xf numFmtId="0" fontId="9" fillId="0" borderId="1" xfId="0" applyFont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0" fontId="8" fillId="3" borderId="1" xfId="0" applyFont="1" applyFill="1" applyBorder="1"/>
    <xf numFmtId="0" fontId="6" fillId="0" borderId="0" xfId="0" applyFont="1" applyAlignment="1">
      <alignment wrapText="1"/>
    </xf>
    <xf numFmtId="0" fontId="6" fillId="5" borderId="0" xfId="0" applyFont="1" applyFill="1" applyAlignment="1">
      <alignment wrapText="1"/>
    </xf>
    <xf numFmtId="0" fontId="0" fillId="6" borderId="0" xfId="0" applyFill="1" applyAlignment="1">
      <alignment horizontal="center" vertical="center"/>
    </xf>
    <xf numFmtId="0" fontId="0" fillId="12" borderId="0" xfId="0" applyFill="1" applyAlignment="1">
      <alignment horizontal="center" vertical="center"/>
    </xf>
    <xf numFmtId="0" fontId="11" fillId="8" borderId="1" xfId="0" applyFont="1" applyFill="1" applyBorder="1" applyAlignment="1">
      <alignment horizontal="center" vertical="center" wrapText="1"/>
    </xf>
    <xf numFmtId="0" fontId="0" fillId="6" borderId="0" xfId="0" applyFill="1"/>
    <xf numFmtId="0" fontId="0" fillId="9" borderId="0" xfId="0" applyFill="1"/>
    <xf numFmtId="0" fontId="0" fillId="9" borderId="0" xfId="0" applyFill="1" applyAlignment="1">
      <alignment horizontal="right" vertical="center"/>
    </xf>
    <xf numFmtId="0" fontId="0" fillId="10" borderId="0" xfId="0" applyFill="1" applyAlignment="1">
      <alignment horizontal="center" vertical="center"/>
    </xf>
    <xf numFmtId="0" fontId="7" fillId="0" borderId="0" xfId="0" applyFont="1"/>
    <xf numFmtId="0" fontId="12" fillId="13" borderId="1" xfId="0" applyFont="1" applyFill="1" applyBorder="1" applyAlignment="1">
      <alignment horizontal="center" textRotation="90" wrapText="1"/>
    </xf>
    <xf numFmtId="0" fontId="13" fillId="13" borderId="5" xfId="0" applyFont="1" applyFill="1" applyBorder="1" applyAlignment="1">
      <alignment horizontal="center" vertical="center"/>
    </xf>
    <xf numFmtId="0" fontId="13" fillId="13" borderId="1" xfId="0" applyFont="1" applyFill="1" applyBorder="1" applyAlignment="1">
      <alignment horizontal="center" vertical="center"/>
    </xf>
    <xf numFmtId="0" fontId="15" fillId="13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wrapText="1"/>
    </xf>
    <xf numFmtId="0" fontId="0" fillId="0" borderId="0" xfId="0" applyAlignment="1">
      <alignment textRotation="90" wrapText="1"/>
    </xf>
    <xf numFmtId="0" fontId="10" fillId="6" borderId="4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5" fillId="11" borderId="1" xfId="0" applyFont="1" applyFill="1" applyBorder="1" applyAlignment="1">
      <alignment horizontal="center" vertical="center" wrapText="1"/>
    </xf>
    <xf numFmtId="0" fontId="10" fillId="11" borderId="0" xfId="0" applyFont="1" applyFill="1" applyAlignment="1">
      <alignment wrapText="1"/>
    </xf>
    <xf numFmtId="0" fontId="7" fillId="0" borderId="1" xfId="0" applyFont="1" applyBorder="1" applyAlignment="1">
      <alignment vertical="center"/>
    </xf>
    <xf numFmtId="0" fontId="7" fillId="4" borderId="1" xfId="0" applyFont="1" applyFill="1" applyBorder="1" applyAlignment="1">
      <alignment horizontal="center" vertical="center"/>
    </xf>
    <xf numFmtId="0" fontId="7" fillId="11" borderId="1" xfId="0" applyFont="1" applyFill="1" applyBorder="1" applyAlignment="1">
      <alignment horizontal="center" vertical="center"/>
    </xf>
    <xf numFmtId="0" fontId="10" fillId="4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6" fillId="3" borderId="16" xfId="0" applyFont="1" applyFill="1" applyBorder="1" applyAlignment="1">
      <alignment horizontal="center" vertical="center" wrapText="1"/>
    </xf>
    <xf numFmtId="0" fontId="0" fillId="3" borderId="17" xfId="0" applyFill="1" applyBorder="1"/>
    <xf numFmtId="0" fontId="0" fillId="14" borderId="31" xfId="0" applyFont="1" applyFill="1" applyBorder="1" applyAlignment="1">
      <alignment horizontal="center" vertical="center"/>
    </xf>
    <xf numFmtId="0" fontId="0" fillId="14" borderId="32" xfId="0" applyFont="1" applyFill="1" applyBorder="1" applyAlignment="1">
      <alignment horizontal="center" vertical="center"/>
    </xf>
    <xf numFmtId="0" fontId="0" fillId="14" borderId="33" xfId="0" applyFont="1" applyFill="1" applyBorder="1" applyAlignment="1">
      <alignment horizontal="center" vertical="center"/>
    </xf>
    <xf numFmtId="0" fontId="0" fillId="14" borderId="34" xfId="0" applyFont="1" applyFill="1" applyBorder="1" applyAlignment="1">
      <alignment horizontal="center" vertical="center"/>
    </xf>
    <xf numFmtId="0" fontId="0" fillId="14" borderId="35" xfId="0" applyFont="1" applyFill="1" applyBorder="1" applyAlignment="1">
      <alignment horizontal="center" vertical="center"/>
    </xf>
    <xf numFmtId="0" fontId="0" fillId="14" borderId="36" xfId="0" applyFont="1" applyFill="1" applyBorder="1" applyAlignment="1">
      <alignment horizontal="center" vertical="center"/>
    </xf>
    <xf numFmtId="0" fontId="0" fillId="14" borderId="37" xfId="0" applyFont="1" applyFill="1" applyBorder="1" applyAlignment="1">
      <alignment horizontal="center" vertical="center"/>
    </xf>
    <xf numFmtId="0" fontId="0" fillId="14" borderId="38" xfId="0" applyFont="1" applyFill="1" applyBorder="1" applyAlignment="1">
      <alignment horizontal="center" vertical="center"/>
    </xf>
    <xf numFmtId="0" fontId="0" fillId="14" borderId="39" xfId="0" applyFont="1" applyFill="1" applyBorder="1" applyAlignment="1">
      <alignment horizontal="center" vertical="center"/>
    </xf>
    <xf numFmtId="0" fontId="0" fillId="14" borderId="40" xfId="0" applyFont="1" applyFill="1" applyBorder="1" applyAlignment="1">
      <alignment horizontal="center" vertical="center"/>
    </xf>
    <xf numFmtId="0" fontId="0" fillId="14" borderId="41" xfId="0" applyFont="1" applyFill="1" applyBorder="1" applyAlignment="1">
      <alignment horizontal="center" vertical="center"/>
    </xf>
    <xf numFmtId="0" fontId="0" fillId="14" borderId="42" xfId="0" applyFont="1" applyFill="1" applyBorder="1" applyAlignment="1">
      <alignment horizontal="center" vertical="center"/>
    </xf>
    <xf numFmtId="0" fontId="0" fillId="14" borderId="0" xfId="0" applyFont="1" applyFill="1" applyBorder="1" applyAlignment="1">
      <alignment horizontal="center" vertical="center"/>
    </xf>
    <xf numFmtId="0" fontId="0" fillId="14" borderId="44" xfId="0" applyFont="1" applyFill="1" applyBorder="1" applyAlignment="1">
      <alignment horizontal="center" vertical="center"/>
    </xf>
    <xf numFmtId="0" fontId="10" fillId="15" borderId="1" xfId="0" applyFont="1" applyFill="1" applyBorder="1" applyAlignment="1">
      <alignment horizontal="center" vertical="center" wrapText="1"/>
    </xf>
    <xf numFmtId="0" fontId="0" fillId="16" borderId="1" xfId="0" applyFill="1" applyBorder="1" applyAlignment="1">
      <alignment horizontal="center" vertical="center"/>
    </xf>
    <xf numFmtId="164" fontId="6" fillId="16" borderId="1" xfId="0" applyNumberFormat="1" applyFont="1" applyFill="1" applyBorder="1" applyAlignment="1">
      <alignment horizontal="center" vertical="center"/>
    </xf>
    <xf numFmtId="0" fontId="0" fillId="17" borderId="1" xfId="0" applyFill="1" applyBorder="1" applyAlignment="1">
      <alignment horizontal="center" vertical="center"/>
    </xf>
    <xf numFmtId="0" fontId="17" fillId="17" borderId="1" xfId="0" applyFont="1" applyFill="1" applyBorder="1" applyAlignment="1">
      <alignment horizontal="center"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164" fontId="6" fillId="16" borderId="14" xfId="0" applyNumberFormat="1" applyFont="1" applyFill="1" applyBorder="1" applyAlignment="1">
      <alignment horizontal="center" vertical="center"/>
    </xf>
    <xf numFmtId="0" fontId="0" fillId="16" borderId="14" xfId="0" applyFill="1" applyBorder="1" applyAlignment="1">
      <alignment horizontal="center" vertical="center"/>
    </xf>
    <xf numFmtId="0" fontId="17" fillId="17" borderId="14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left"/>
    </xf>
    <xf numFmtId="0" fontId="0" fillId="0" borderId="0" xfId="0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164" fontId="6" fillId="0" borderId="0" xfId="0" applyNumberFormat="1" applyFont="1" applyFill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/>
    </xf>
    <xf numFmtId="0" fontId="0" fillId="14" borderId="45" xfId="0" applyFont="1" applyFill="1" applyBorder="1" applyAlignment="1">
      <alignment horizontal="center" vertical="center"/>
    </xf>
    <xf numFmtId="0" fontId="0" fillId="14" borderId="46" xfId="0" applyFont="1" applyFill="1" applyBorder="1" applyAlignment="1">
      <alignment horizontal="center" vertical="center"/>
    </xf>
    <xf numFmtId="0" fontId="0" fillId="14" borderId="19" xfId="0" applyFont="1" applyFill="1" applyBorder="1" applyAlignment="1">
      <alignment horizontal="center" vertical="center"/>
    </xf>
    <xf numFmtId="0" fontId="0" fillId="14" borderId="47" xfId="0" applyFont="1" applyFill="1" applyBorder="1" applyAlignment="1">
      <alignment horizontal="center" vertical="center"/>
    </xf>
    <xf numFmtId="0" fontId="7" fillId="0" borderId="19" xfId="0" applyFont="1" applyFill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19" fillId="0" borderId="1" xfId="0" applyFont="1" applyBorder="1" applyAlignment="1">
      <alignment vertical="center"/>
    </xf>
    <xf numFmtId="0" fontId="19" fillId="0" borderId="2" xfId="0" applyFont="1" applyBorder="1" applyAlignment="1">
      <alignment vertical="center"/>
    </xf>
    <xf numFmtId="0" fontId="19" fillId="0" borderId="14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9" fillId="0" borderId="2" xfId="0" applyFont="1" applyBorder="1" applyAlignment="1">
      <alignment horizontal="center" vertical="center"/>
    </xf>
    <xf numFmtId="0" fontId="0" fillId="14" borderId="22" xfId="0" applyFont="1" applyFill="1" applyBorder="1" applyAlignment="1">
      <alignment horizontal="center" vertical="center"/>
    </xf>
    <xf numFmtId="0" fontId="0" fillId="14" borderId="48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7" fillId="0" borderId="21" xfId="0" applyFont="1" applyFill="1" applyBorder="1" applyAlignment="1">
      <alignment horizontal="center" vertical="center"/>
    </xf>
    <xf numFmtId="0" fontId="0" fillId="14" borderId="49" xfId="0" applyFont="1" applyFill="1" applyBorder="1" applyAlignment="1">
      <alignment horizontal="center" vertical="center"/>
    </xf>
    <xf numFmtId="0" fontId="0" fillId="14" borderId="50" xfId="0" applyFont="1" applyFill="1" applyBorder="1" applyAlignment="1">
      <alignment horizontal="center" vertical="center"/>
    </xf>
    <xf numFmtId="0" fontId="7" fillId="0" borderId="27" xfId="0" applyFont="1" applyFill="1" applyBorder="1" applyAlignment="1">
      <alignment horizontal="center" vertical="center"/>
    </xf>
    <xf numFmtId="0" fontId="7" fillId="0" borderId="26" xfId="0" applyFont="1" applyFill="1" applyBorder="1" applyAlignment="1">
      <alignment horizontal="center" vertical="center"/>
    </xf>
    <xf numFmtId="165" fontId="0" fillId="0" borderId="0" xfId="0" applyNumberFormat="1" applyAlignment="1">
      <alignment horizontal="left" indent="1"/>
    </xf>
    <xf numFmtId="164" fontId="0" fillId="0" borderId="0" xfId="0" applyNumberFormat="1"/>
    <xf numFmtId="0" fontId="6" fillId="5" borderId="1" xfId="0" applyFont="1" applyFill="1" applyBorder="1" applyAlignment="1">
      <alignment horizontal="center" vertical="center" wrapText="1"/>
    </xf>
    <xf numFmtId="0" fontId="0" fillId="6" borderId="0" xfId="0" applyFill="1" applyAlignment="1"/>
    <xf numFmtId="0" fontId="0" fillId="6" borderId="0" xfId="0" applyFill="1" applyAlignment="1">
      <alignment horizontal="right"/>
    </xf>
    <xf numFmtId="0" fontId="0" fillId="7" borderId="0" xfId="0" applyFill="1" applyAlignment="1"/>
    <xf numFmtId="0" fontId="0" fillId="7" borderId="0" xfId="0" applyFill="1" applyAlignment="1">
      <alignment horizontal="right"/>
    </xf>
    <xf numFmtId="0" fontId="0" fillId="7" borderId="0" xfId="0" applyFill="1"/>
    <xf numFmtId="0" fontId="7" fillId="0" borderId="14" xfId="0" applyFont="1" applyBorder="1" applyAlignment="1">
      <alignment vertical="center"/>
    </xf>
    <xf numFmtId="0" fontId="0" fillId="7" borderId="14" xfId="0" applyFill="1" applyBorder="1" applyAlignment="1">
      <alignment horizontal="center" vertical="center"/>
    </xf>
    <xf numFmtId="0" fontId="0" fillId="5" borderId="1" xfId="0" applyFill="1" applyBorder="1" applyAlignment="1"/>
    <xf numFmtId="0" fontId="0" fillId="5" borderId="1" xfId="0" applyFill="1" applyBorder="1" applyAlignment="1">
      <alignment horizontal="center" vertical="center"/>
    </xf>
    <xf numFmtId="0" fontId="16" fillId="0" borderId="0" xfId="0" applyFont="1" applyAlignment="1">
      <alignment horizontal="center" vertical="center" textRotation="90" wrapText="1"/>
    </xf>
    <xf numFmtId="0" fontId="12" fillId="18" borderId="4" xfId="0" applyFont="1" applyFill="1" applyBorder="1" applyAlignment="1">
      <alignment vertical="center"/>
    </xf>
    <xf numFmtId="0" fontId="12" fillId="18" borderId="1" xfId="0" applyFont="1" applyFill="1" applyBorder="1" applyAlignment="1">
      <alignment horizontal="center" vertical="center"/>
    </xf>
    <xf numFmtId="0" fontId="12" fillId="19" borderId="4" xfId="0" applyFont="1" applyFill="1" applyBorder="1" applyAlignment="1">
      <alignment vertical="center"/>
    </xf>
    <xf numFmtId="0" fontId="0" fillId="6" borderId="2" xfId="0" applyFill="1" applyBorder="1" applyAlignment="1">
      <alignment horizontal="center" vertical="center"/>
    </xf>
    <xf numFmtId="0" fontId="0" fillId="20" borderId="2" xfId="0" applyFill="1" applyBorder="1" applyAlignment="1">
      <alignment vertical="center"/>
    </xf>
    <xf numFmtId="0" fontId="0" fillId="20" borderId="1" xfId="0" applyFill="1" applyBorder="1" applyAlignment="1">
      <alignment horizontal="center" vertical="center"/>
    </xf>
    <xf numFmtId="0" fontId="0" fillId="20" borderId="2" xfId="0" applyFill="1" applyBorder="1" applyAlignment="1">
      <alignment horizontal="center" vertical="center"/>
    </xf>
    <xf numFmtId="0" fontId="10" fillId="21" borderId="14" xfId="0" applyFont="1" applyFill="1" applyBorder="1" applyAlignment="1">
      <alignment horizontal="center" vertical="center" wrapText="1"/>
    </xf>
    <xf numFmtId="16" fontId="0" fillId="22" borderId="14" xfId="0" applyNumberFormat="1" applyFill="1" applyBorder="1" applyAlignment="1">
      <alignment horizontal="center" vertical="center"/>
    </xf>
    <xf numFmtId="0" fontId="6" fillId="6" borderId="1" xfId="0" applyFont="1" applyFill="1" applyBorder="1" applyAlignment="1">
      <alignment wrapText="1"/>
    </xf>
    <xf numFmtId="0" fontId="10" fillId="23" borderId="1" xfId="0" applyFont="1" applyFill="1" applyBorder="1" applyAlignment="1">
      <alignment horizontal="center" vertical="center" wrapText="1"/>
    </xf>
    <xf numFmtId="0" fontId="0" fillId="23" borderId="1" xfId="0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6" fillId="0" borderId="0" xfId="0" applyFont="1" applyFill="1" applyBorder="1" applyAlignment="1">
      <alignment horizontal="center" vertical="center"/>
    </xf>
    <xf numFmtId="0" fontId="0" fillId="0" borderId="0" xfId="0" applyFill="1" applyBorder="1" applyAlignment="1"/>
    <xf numFmtId="0" fontId="0" fillId="17" borderId="2" xfId="0" applyFill="1" applyBorder="1" applyAlignment="1">
      <alignment horizontal="center" vertical="center"/>
    </xf>
    <xf numFmtId="0" fontId="0" fillId="17" borderId="18" xfId="0" applyFill="1" applyBorder="1" applyAlignment="1">
      <alignment horizontal="center" vertical="center"/>
    </xf>
    <xf numFmtId="0" fontId="7" fillId="24" borderId="0" xfId="0" applyFont="1" applyFill="1" applyAlignment="1">
      <alignment horizontal="right"/>
    </xf>
    <xf numFmtId="0" fontId="7" fillId="24" borderId="1" xfId="0" applyFont="1" applyFill="1" applyBorder="1" applyAlignment="1">
      <alignment horizontal="left"/>
    </xf>
    <xf numFmtId="0" fontId="7" fillId="24" borderId="4" xfId="0" applyFont="1" applyFill="1" applyBorder="1" applyAlignment="1">
      <alignment vertical="center"/>
    </xf>
    <xf numFmtId="0" fontId="7" fillId="24" borderId="1" xfId="0" applyFont="1" applyFill="1" applyBorder="1" applyAlignment="1">
      <alignment horizontal="center" vertical="center"/>
    </xf>
    <xf numFmtId="0" fontId="11" fillId="24" borderId="1" xfId="0" applyFont="1" applyFill="1" applyBorder="1" applyAlignment="1">
      <alignment horizontal="center" vertical="center" wrapText="1"/>
    </xf>
    <xf numFmtId="0" fontId="14" fillId="24" borderId="1" xfId="0" applyFont="1" applyFill="1" applyBorder="1" applyAlignment="1">
      <alignment horizontal="center" vertical="center"/>
    </xf>
    <xf numFmtId="0" fontId="8" fillId="0" borderId="0" xfId="0" applyFont="1" applyBorder="1"/>
    <xf numFmtId="0" fontId="0" fillId="0" borderId="57" xfId="0" applyBorder="1"/>
    <xf numFmtId="0" fontId="0" fillId="0" borderId="56" xfId="0" applyBorder="1"/>
    <xf numFmtId="0" fontId="8" fillId="0" borderId="6" xfId="0" applyFont="1" applyBorder="1" applyAlignment="1">
      <alignment vertical="center"/>
    </xf>
    <xf numFmtId="0" fontId="0" fillId="0" borderId="57" xfId="0" applyFill="1" applyBorder="1" applyAlignment="1"/>
    <xf numFmtId="0" fontId="6" fillId="0" borderId="57" xfId="0" applyFont="1" applyFill="1" applyBorder="1" applyAlignment="1">
      <alignment horizontal="center" vertical="center"/>
    </xf>
    <xf numFmtId="0" fontId="8" fillId="0" borderId="62" xfId="0" applyFont="1" applyBorder="1" applyAlignment="1">
      <alignment vertical="center"/>
    </xf>
    <xf numFmtId="0" fontId="0" fillId="0" borderId="57" xfId="0" applyBorder="1" applyAlignment="1">
      <alignment horizontal="center" vertical="center"/>
    </xf>
    <xf numFmtId="0" fontId="16" fillId="0" borderId="56" xfId="0" applyFont="1" applyFill="1" applyBorder="1" applyAlignment="1">
      <alignment horizontal="right"/>
    </xf>
    <xf numFmtId="0" fontId="0" fillId="6" borderId="0" xfId="0" applyFill="1" applyBorder="1"/>
    <xf numFmtId="0" fontId="0" fillId="6" borderId="57" xfId="0" applyFill="1" applyBorder="1"/>
    <xf numFmtId="0" fontId="0" fillId="6" borderId="57" xfId="0" applyFill="1" applyBorder="1" applyAlignment="1">
      <alignment horizontal="center" vertical="center"/>
    </xf>
    <xf numFmtId="0" fontId="0" fillId="0" borderId="57" xfId="0" applyFill="1" applyBorder="1"/>
    <xf numFmtId="0" fontId="18" fillId="0" borderId="63" xfId="0" applyFont="1" applyFill="1" applyBorder="1" applyAlignment="1"/>
    <xf numFmtId="0" fontId="0" fillId="0" borderId="0" xfId="0" applyBorder="1" applyAlignment="1"/>
    <xf numFmtId="0" fontId="0" fillId="0" borderId="56" xfId="0" applyBorder="1" applyAlignment="1"/>
    <xf numFmtId="0" fontId="22" fillId="0" borderId="0" xfId="0" applyFont="1" applyBorder="1" applyAlignment="1">
      <alignment horizontal="right"/>
    </xf>
    <xf numFmtId="0" fontId="0" fillId="0" borderId="58" xfId="0" applyBorder="1" applyAlignment="1"/>
    <xf numFmtId="0" fontId="0" fillId="0" borderId="59" xfId="0" applyBorder="1" applyAlignment="1"/>
    <xf numFmtId="0" fontId="0" fillId="0" borderId="59" xfId="0" applyBorder="1"/>
    <xf numFmtId="0" fontId="0" fillId="0" borderId="60" xfId="0" applyBorder="1"/>
    <xf numFmtId="0" fontId="9" fillId="0" borderId="4" xfId="0" applyFont="1" applyBorder="1" applyAlignment="1">
      <alignment horizontal="right" wrapText="1"/>
    </xf>
    <xf numFmtId="0" fontId="1" fillId="0" borderId="3" xfId="0" applyFont="1" applyBorder="1" applyAlignment="1">
      <alignment horizontal="right" wrapText="1"/>
    </xf>
    <xf numFmtId="0" fontId="26" fillId="0" borderId="61" xfId="0" applyFont="1" applyFill="1" applyBorder="1" applyAlignment="1" applyProtection="1">
      <alignment horizontal="left" vertical="top"/>
      <protection locked="0"/>
    </xf>
    <xf numFmtId="0" fontId="0" fillId="2" borderId="43" xfId="0" applyFont="1" applyFill="1" applyBorder="1" applyAlignment="1" applyProtection="1">
      <alignment horizontal="center" vertical="center"/>
      <protection locked="0"/>
    </xf>
    <xf numFmtId="0" fontId="0" fillId="26" borderId="43" xfId="0" applyFont="1" applyFill="1" applyBorder="1" applyAlignment="1" applyProtection="1">
      <alignment horizontal="center" vertical="center"/>
      <protection locked="0"/>
    </xf>
    <xf numFmtId="0" fontId="0" fillId="14" borderId="64" xfId="0" applyFont="1" applyFill="1" applyBorder="1" applyAlignment="1">
      <alignment horizontal="center" vertical="center"/>
    </xf>
    <xf numFmtId="0" fontId="0" fillId="14" borderId="65" xfId="0" applyFont="1" applyFill="1" applyBorder="1" applyAlignment="1">
      <alignment horizontal="center" vertical="center"/>
    </xf>
    <xf numFmtId="0" fontId="0" fillId="14" borderId="66" xfId="0" applyFont="1" applyFill="1" applyBorder="1" applyAlignment="1">
      <alignment horizontal="center" vertical="center"/>
    </xf>
    <xf numFmtId="0" fontId="0" fillId="14" borderId="67" xfId="0" applyFont="1" applyFill="1" applyBorder="1" applyAlignment="1">
      <alignment horizontal="center" vertical="center"/>
    </xf>
    <xf numFmtId="0" fontId="0" fillId="14" borderId="68" xfId="0" applyFont="1" applyFill="1" applyBorder="1" applyAlignment="1">
      <alignment horizontal="center" vertical="center"/>
    </xf>
    <xf numFmtId="0" fontId="0" fillId="14" borderId="69" xfId="0" applyFont="1" applyFill="1" applyBorder="1" applyAlignment="1">
      <alignment horizontal="center" vertical="center"/>
    </xf>
    <xf numFmtId="0" fontId="0" fillId="14" borderId="70" xfId="0" applyFont="1" applyFill="1" applyBorder="1" applyAlignment="1">
      <alignment horizontal="center" vertical="center"/>
    </xf>
    <xf numFmtId="0" fontId="0" fillId="14" borderId="71" xfId="0" applyFont="1" applyFill="1" applyBorder="1" applyAlignment="1">
      <alignment horizontal="center" vertical="center"/>
    </xf>
    <xf numFmtId="0" fontId="0" fillId="26" borderId="38" xfId="0" applyFont="1" applyFill="1" applyBorder="1" applyAlignment="1" applyProtection="1">
      <alignment horizontal="center" vertical="center"/>
      <protection locked="0"/>
    </xf>
    <xf numFmtId="0" fontId="0" fillId="26" borderId="64" xfId="0" applyFon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8" xfId="0" applyFill="1" applyBorder="1" applyAlignment="1">
      <alignment horizontal="center" vertical="center"/>
    </xf>
    <xf numFmtId="0" fontId="0" fillId="2" borderId="61" xfId="0" applyFill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1" xfId="0" applyFill="1" applyBorder="1" applyAlignment="1">
      <alignment horizontal="center" vertical="center"/>
    </xf>
    <xf numFmtId="0" fontId="0" fillId="2" borderId="74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26" fillId="0" borderId="61" xfId="0" applyFont="1" applyFill="1" applyBorder="1" applyAlignment="1" applyProtection="1">
      <alignment horizontal="center"/>
      <protection locked="0"/>
    </xf>
    <xf numFmtId="0" fontId="7" fillId="0" borderId="3" xfId="0" applyFont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27" borderId="3" xfId="0" applyFont="1" applyFill="1" applyBorder="1" applyAlignment="1">
      <alignment horizontal="center" vertical="center"/>
    </xf>
    <xf numFmtId="0" fontId="28" fillId="0" borderId="3" xfId="0" applyFont="1" applyBorder="1" applyAlignment="1">
      <alignment horizontal="center" textRotation="90" wrapText="1"/>
    </xf>
    <xf numFmtId="0" fontId="25" fillId="0" borderId="56" xfId="0" applyFont="1" applyFill="1" applyBorder="1" applyAlignment="1">
      <alignment vertical="center"/>
    </xf>
    <xf numFmtId="0" fontId="25" fillId="0" borderId="0" xfId="0" applyFont="1" applyFill="1" applyBorder="1" applyAlignment="1">
      <alignment vertical="center"/>
    </xf>
    <xf numFmtId="0" fontId="7" fillId="0" borderId="0" xfId="0" applyFont="1" applyAlignment="1">
      <alignment wrapText="1"/>
    </xf>
    <xf numFmtId="0" fontId="7" fillId="0" borderId="0" xfId="0" applyFont="1" applyAlignment="1">
      <alignment horizontal="left" vertical="top"/>
    </xf>
    <xf numFmtId="0" fontId="7" fillId="28" borderId="1" xfId="0" applyFont="1" applyFill="1" applyBorder="1" applyAlignment="1">
      <alignment vertical="center"/>
    </xf>
    <xf numFmtId="0" fontId="7" fillId="28" borderId="1" xfId="0" applyFont="1" applyFill="1" applyBorder="1" applyAlignment="1">
      <alignment horizontal="center" vertical="center"/>
    </xf>
    <xf numFmtId="0" fontId="14" fillId="28" borderId="1" xfId="0" applyFont="1" applyFill="1" applyBorder="1" applyAlignment="1">
      <alignment horizontal="center" vertical="center"/>
    </xf>
    <xf numFmtId="0" fontId="0" fillId="28" borderId="0" xfId="0" applyFill="1"/>
    <xf numFmtId="0" fontId="22" fillId="0" borderId="0" xfId="0" applyFont="1" applyFill="1" applyBorder="1" applyAlignment="1">
      <alignment horizontal="right"/>
    </xf>
    <xf numFmtId="0" fontId="6" fillId="0" borderId="0" xfId="0" applyFont="1" applyFill="1" applyBorder="1" applyAlignment="1">
      <alignment textRotation="90" wrapText="1"/>
    </xf>
    <xf numFmtId="0" fontId="0" fillId="0" borderId="0" xfId="0" applyFill="1" applyBorder="1" applyAlignment="1">
      <alignment textRotation="90" wrapText="1"/>
    </xf>
    <xf numFmtId="0" fontId="27" fillId="0" borderId="0" xfId="0" applyFont="1" applyFill="1" applyBorder="1" applyAlignment="1">
      <alignment vertical="center" textRotation="90" wrapText="1"/>
    </xf>
    <xf numFmtId="0" fontId="7" fillId="0" borderId="0" xfId="0" applyFont="1" applyFill="1" applyBorder="1" applyAlignment="1">
      <alignment wrapText="1"/>
    </xf>
    <xf numFmtId="0" fontId="5" fillId="0" borderId="0" xfId="0" applyFont="1" applyFill="1" applyBorder="1" applyAlignment="1">
      <alignment vertical="center" wrapText="1"/>
    </xf>
    <xf numFmtId="0" fontId="2" fillId="30" borderId="1" xfId="0" applyFont="1" applyFill="1" applyBorder="1" applyAlignment="1">
      <alignment horizontal="center" vertical="center" wrapText="1"/>
    </xf>
    <xf numFmtId="0" fontId="1" fillId="30" borderId="1" xfId="0" applyFont="1" applyFill="1" applyBorder="1" applyAlignment="1">
      <alignment horizontal="center" vertical="center"/>
    </xf>
    <xf numFmtId="0" fontId="7" fillId="31" borderId="3" xfId="0" applyFont="1" applyFill="1" applyBorder="1" applyAlignment="1">
      <alignment horizontal="center" vertical="center"/>
    </xf>
    <xf numFmtId="0" fontId="0" fillId="0" borderId="56" xfId="0" applyBorder="1" applyProtection="1">
      <protection locked="0"/>
    </xf>
    <xf numFmtId="0" fontId="6" fillId="0" borderId="0" xfId="0" applyFont="1" applyBorder="1"/>
    <xf numFmtId="0" fontId="8" fillId="32" borderId="6" xfId="0" applyFont="1" applyFill="1" applyBorder="1" applyAlignment="1">
      <alignment vertical="center"/>
    </xf>
    <xf numFmtId="0" fontId="8" fillId="33" borderId="3" xfId="0" applyFont="1" applyFill="1" applyBorder="1" applyAlignment="1">
      <alignment vertical="center"/>
    </xf>
    <xf numFmtId="0" fontId="0" fillId="33" borderId="3" xfId="0" applyFill="1" applyBorder="1" applyAlignment="1">
      <alignment vertical="center"/>
    </xf>
    <xf numFmtId="0" fontId="0" fillId="33" borderId="75" xfId="0" applyFont="1" applyFill="1" applyBorder="1" applyAlignment="1">
      <alignment horizontal="center" vertical="center"/>
    </xf>
    <xf numFmtId="0" fontId="0" fillId="33" borderId="38" xfId="0" applyFont="1" applyFill="1" applyBorder="1" applyAlignment="1">
      <alignment horizontal="center" vertical="center"/>
    </xf>
    <xf numFmtId="0" fontId="0" fillId="33" borderId="38" xfId="0" applyFont="1" applyFill="1" applyBorder="1" applyAlignment="1" applyProtection="1">
      <alignment horizontal="center" vertical="center"/>
      <protection locked="0"/>
    </xf>
    <xf numFmtId="0" fontId="7" fillId="33" borderId="3" xfId="0" applyFont="1" applyFill="1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0" fontId="7" fillId="34" borderId="3" xfId="0" applyFont="1" applyFill="1" applyBorder="1" applyAlignment="1">
      <alignment vertical="center"/>
    </xf>
    <xf numFmtId="0" fontId="7" fillId="34" borderId="3" xfId="0" applyFont="1" applyFill="1" applyBorder="1" applyAlignment="1">
      <alignment horizontal="center" vertical="center"/>
    </xf>
    <xf numFmtId="0" fontId="11" fillId="34" borderId="3" xfId="0" applyFont="1" applyFill="1" applyBorder="1" applyAlignment="1">
      <alignment horizontal="center" vertical="center" wrapText="1"/>
    </xf>
    <xf numFmtId="0" fontId="15" fillId="34" borderId="3" xfId="0" applyFont="1" applyFill="1" applyBorder="1" applyAlignment="1">
      <alignment horizontal="center" vertical="center" wrapText="1"/>
    </xf>
    <xf numFmtId="0" fontId="10" fillId="34" borderId="0" xfId="0" applyFont="1" applyFill="1" applyBorder="1" applyAlignment="1">
      <alignment wrapText="1"/>
    </xf>
    <xf numFmtId="0" fontId="6" fillId="34" borderId="0" xfId="0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8" fillId="35" borderId="61" xfId="0" applyFont="1" applyFill="1" applyBorder="1" applyAlignment="1">
      <alignment vertical="center"/>
    </xf>
    <xf numFmtId="0" fontId="0" fillId="35" borderId="3" xfId="0" applyFill="1" applyBorder="1" applyAlignment="1">
      <alignment vertical="center"/>
    </xf>
    <xf numFmtId="0" fontId="7" fillId="35" borderId="0" xfId="0" applyFont="1" applyFill="1" applyBorder="1" applyAlignment="1">
      <alignment horizontal="center" vertical="center"/>
    </xf>
    <xf numFmtId="0" fontId="2" fillId="29" borderId="1" xfId="0" applyFont="1" applyFill="1" applyBorder="1" applyAlignment="1">
      <alignment horizontal="center" vertical="center"/>
    </xf>
    <xf numFmtId="0" fontId="0" fillId="36" borderId="31" xfId="0" applyFont="1" applyFill="1" applyBorder="1" applyAlignment="1" applyProtection="1">
      <alignment horizontal="center" vertical="center"/>
    </xf>
    <xf numFmtId="0" fontId="0" fillId="36" borderId="69" xfId="0" applyFont="1" applyFill="1" applyBorder="1" applyAlignment="1" applyProtection="1">
      <alignment horizontal="center" vertical="center"/>
    </xf>
    <xf numFmtId="0" fontId="0" fillId="36" borderId="38" xfId="0" applyFont="1" applyFill="1" applyBorder="1" applyAlignment="1" applyProtection="1">
      <alignment horizontal="center" vertical="center"/>
    </xf>
    <xf numFmtId="0" fontId="0" fillId="36" borderId="33" xfId="0" applyFont="1" applyFill="1" applyBorder="1" applyAlignment="1" applyProtection="1">
      <alignment horizontal="center" vertical="center"/>
    </xf>
    <xf numFmtId="0" fontId="0" fillId="36" borderId="70" xfId="0" applyFont="1" applyFill="1" applyBorder="1" applyAlignment="1" applyProtection="1">
      <alignment horizontal="center" vertical="center"/>
    </xf>
    <xf numFmtId="0" fontId="0" fillId="36" borderId="71" xfId="0" applyFont="1" applyFill="1" applyBorder="1" applyAlignment="1" applyProtection="1">
      <alignment horizontal="center" vertical="center"/>
    </xf>
    <xf numFmtId="0" fontId="0" fillId="36" borderId="36" xfId="0" applyFont="1" applyFill="1" applyBorder="1" applyAlignment="1" applyProtection="1">
      <alignment horizontal="center" vertical="center"/>
    </xf>
    <xf numFmtId="0" fontId="0" fillId="36" borderId="37" xfId="0" applyFont="1" applyFill="1" applyBorder="1" applyAlignment="1" applyProtection="1">
      <alignment horizontal="center" vertical="center"/>
    </xf>
    <xf numFmtId="0" fontId="0" fillId="36" borderId="39" xfId="0" applyFont="1" applyFill="1" applyBorder="1" applyAlignment="1" applyProtection="1">
      <alignment horizontal="center" vertical="center"/>
    </xf>
    <xf numFmtId="0" fontId="0" fillId="36" borderId="34" xfId="0" applyFont="1" applyFill="1" applyBorder="1" applyAlignment="1" applyProtection="1">
      <alignment horizontal="center" vertical="center"/>
    </xf>
    <xf numFmtId="0" fontId="0" fillId="36" borderId="35" xfId="0" applyFont="1" applyFill="1" applyBorder="1" applyAlignment="1" applyProtection="1">
      <alignment horizontal="center" vertical="center"/>
    </xf>
    <xf numFmtId="0" fontId="0" fillId="36" borderId="0" xfId="0" applyFont="1" applyFill="1" applyBorder="1" applyAlignment="1" applyProtection="1">
      <alignment horizontal="center" vertical="center"/>
    </xf>
    <xf numFmtId="0" fontId="0" fillId="36" borderId="45" xfId="0" applyFont="1" applyFill="1" applyBorder="1" applyAlignment="1" applyProtection="1">
      <alignment horizontal="center" vertical="center"/>
    </xf>
    <xf numFmtId="0" fontId="0" fillId="36" borderId="46" xfId="0" applyFont="1" applyFill="1" applyBorder="1" applyAlignment="1" applyProtection="1">
      <alignment horizontal="center" vertical="center"/>
    </xf>
    <xf numFmtId="0" fontId="0" fillId="36" borderId="19" xfId="0" applyFont="1" applyFill="1" applyBorder="1" applyAlignment="1" applyProtection="1">
      <alignment horizontal="center" vertical="center"/>
    </xf>
    <xf numFmtId="0" fontId="0" fillId="36" borderId="47" xfId="0" applyFont="1" applyFill="1" applyBorder="1" applyAlignment="1" applyProtection="1">
      <alignment horizontal="center" vertical="center"/>
    </xf>
    <xf numFmtId="0" fontId="0" fillId="36" borderId="65" xfId="0" applyFont="1" applyFill="1" applyBorder="1" applyAlignment="1" applyProtection="1">
      <alignment horizontal="center" vertical="center"/>
    </xf>
    <xf numFmtId="0" fontId="0" fillId="36" borderId="66" xfId="0" applyFont="1" applyFill="1" applyBorder="1" applyAlignment="1" applyProtection="1">
      <alignment horizontal="center" vertical="center"/>
    </xf>
    <xf numFmtId="0" fontId="0" fillId="36" borderId="67" xfId="0" applyFont="1" applyFill="1" applyBorder="1" applyAlignment="1" applyProtection="1">
      <alignment horizontal="center" vertical="center"/>
    </xf>
    <xf numFmtId="0" fontId="0" fillId="36" borderId="68" xfId="0" applyFont="1" applyFill="1" applyBorder="1" applyAlignment="1" applyProtection="1">
      <alignment horizontal="center" vertical="center"/>
    </xf>
    <xf numFmtId="0" fontId="0" fillId="36" borderId="40" xfId="0" applyFont="1" applyFill="1" applyBorder="1" applyAlignment="1" applyProtection="1">
      <alignment horizontal="center" vertical="center"/>
    </xf>
    <xf numFmtId="0" fontId="0" fillId="36" borderId="42" xfId="0" applyFont="1" applyFill="1" applyBorder="1" applyAlignment="1" applyProtection="1">
      <alignment horizontal="center" vertical="center"/>
    </xf>
    <xf numFmtId="0" fontId="0" fillId="36" borderId="44" xfId="0" applyFont="1" applyFill="1" applyBorder="1" applyAlignment="1" applyProtection="1">
      <alignment horizontal="center" vertical="center"/>
    </xf>
    <xf numFmtId="0" fontId="32" fillId="37" borderId="1" xfId="0" applyFont="1" applyFill="1" applyBorder="1" applyAlignment="1">
      <alignment horizontal="center" vertical="center" wrapText="1"/>
    </xf>
    <xf numFmtId="0" fontId="33" fillId="37" borderId="1" xfId="0" applyFont="1" applyFill="1" applyBorder="1" applyAlignment="1">
      <alignment horizontal="center" vertical="center"/>
    </xf>
    <xf numFmtId="0" fontId="33" fillId="37" borderId="1" xfId="0" applyFont="1" applyFill="1" applyBorder="1" applyAlignment="1" applyProtection="1">
      <alignment horizontal="center" vertical="center"/>
      <protection locked="0"/>
    </xf>
    <xf numFmtId="0" fontId="0" fillId="25" borderId="1" xfId="0" applyFill="1" applyBorder="1" applyAlignment="1">
      <alignment horizontal="center" vertical="center" wrapText="1"/>
    </xf>
    <xf numFmtId="0" fontId="0" fillId="25" borderId="1" xfId="0" applyFill="1" applyBorder="1" applyAlignment="1">
      <alignment horizontal="center" vertical="center"/>
    </xf>
    <xf numFmtId="0" fontId="0" fillId="38" borderId="43" xfId="0" applyFont="1" applyFill="1" applyBorder="1" applyAlignment="1" applyProtection="1">
      <alignment horizontal="center" vertical="center"/>
    </xf>
    <xf numFmtId="0" fontId="0" fillId="39" borderId="43" xfId="0" applyFont="1" applyFill="1" applyBorder="1" applyAlignment="1" applyProtection="1">
      <alignment horizontal="center" vertical="center"/>
    </xf>
    <xf numFmtId="0" fontId="0" fillId="35" borderId="38" xfId="0" applyFont="1" applyFill="1" applyBorder="1" applyAlignment="1" applyProtection="1">
      <alignment horizontal="center" vertical="center"/>
    </xf>
    <xf numFmtId="0" fontId="7" fillId="35" borderId="3" xfId="0" applyFont="1" applyFill="1" applyBorder="1" applyAlignment="1" applyProtection="1">
      <alignment horizontal="center" vertical="center"/>
    </xf>
    <xf numFmtId="0" fontId="10" fillId="35" borderId="3" xfId="0" applyFont="1" applyFill="1" applyBorder="1" applyAlignment="1" applyProtection="1">
      <alignment horizontal="center" vertical="center" wrapText="1"/>
    </xf>
    <xf numFmtId="0" fontId="0" fillId="40" borderId="38" xfId="0" applyFont="1" applyFill="1" applyBorder="1" applyAlignment="1" applyProtection="1">
      <alignment horizontal="center" vertical="center"/>
    </xf>
    <xf numFmtId="0" fontId="0" fillId="41" borderId="0" xfId="0" applyFont="1" applyFill="1" applyBorder="1" applyAlignment="1" applyProtection="1">
      <alignment horizontal="center" vertical="center"/>
    </xf>
    <xf numFmtId="0" fontId="6" fillId="11" borderId="4" xfId="0" applyFont="1" applyFill="1" applyBorder="1" applyAlignment="1">
      <alignment horizontal="center" vertical="center" wrapText="1"/>
    </xf>
    <xf numFmtId="2" fontId="0" fillId="11" borderId="4" xfId="0" applyNumberFormat="1" applyFill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164" fontId="0" fillId="11" borderId="4" xfId="0" applyNumberFormat="1" applyFill="1" applyBorder="1" applyAlignment="1">
      <alignment horizontal="center" vertical="center"/>
    </xf>
    <xf numFmtId="0" fontId="7" fillId="25" borderId="3" xfId="0" applyFont="1" applyFill="1" applyBorder="1" applyAlignment="1">
      <alignment horizontal="center" vertical="center"/>
    </xf>
    <xf numFmtId="0" fontId="7" fillId="25" borderId="1" xfId="0" applyFont="1" applyFill="1" applyBorder="1" applyAlignment="1">
      <alignment horizontal="center" vertical="center"/>
    </xf>
    <xf numFmtId="0" fontId="7" fillId="25" borderId="4" xfId="0" applyFont="1" applyFill="1" applyBorder="1" applyAlignment="1">
      <alignment horizontal="center" vertical="center"/>
    </xf>
    <xf numFmtId="0" fontId="12" fillId="42" borderId="61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/>
    </xf>
    <xf numFmtId="0" fontId="7" fillId="25" borderId="61" xfId="0" applyFont="1" applyFill="1" applyBorder="1" applyAlignment="1">
      <alignment horizontal="center" vertical="center"/>
    </xf>
    <xf numFmtId="0" fontId="16" fillId="25" borderId="1" xfId="0" applyFont="1" applyFill="1" applyBorder="1" applyAlignment="1">
      <alignment horizontal="center" vertical="center"/>
    </xf>
    <xf numFmtId="0" fontId="30" fillId="3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5" borderId="73" xfId="0" applyFont="1" applyFill="1" applyBorder="1" applyAlignment="1">
      <alignment horizontal="center" vertical="center"/>
    </xf>
    <xf numFmtId="0" fontId="7" fillId="25" borderId="5" xfId="0" applyFont="1" applyFill="1" applyBorder="1" applyAlignment="1">
      <alignment horizontal="center" vertical="center"/>
    </xf>
    <xf numFmtId="0" fontId="12" fillId="42" borderId="3" xfId="0" applyFont="1" applyFill="1" applyBorder="1" applyAlignment="1">
      <alignment horizontal="center" vertical="center" wrapText="1"/>
    </xf>
    <xf numFmtId="0" fontId="16" fillId="0" borderId="2" xfId="0" applyFont="1" applyBorder="1" applyAlignment="1">
      <alignment horizontal="center" vertical="center"/>
    </xf>
    <xf numFmtId="0" fontId="16" fillId="25" borderId="2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textRotation="90" wrapText="1"/>
    </xf>
    <xf numFmtId="164" fontId="0" fillId="2" borderId="1" xfId="0" applyNumberFormat="1" applyFill="1" applyBorder="1" applyAlignment="1">
      <alignment horizontal="center" vertical="center"/>
    </xf>
    <xf numFmtId="164" fontId="16" fillId="25" borderId="2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wrapText="1"/>
    </xf>
    <xf numFmtId="0" fontId="6" fillId="0" borderId="0" xfId="0" applyFont="1" applyBorder="1" applyAlignment="1">
      <alignment horizontal="center" textRotation="90" wrapText="1"/>
    </xf>
    <xf numFmtId="0" fontId="0" fillId="9" borderId="1" xfId="0" applyFill="1" applyBorder="1" applyAlignment="1" applyProtection="1">
      <alignment horizontal="center" vertical="center"/>
      <protection locked="0"/>
    </xf>
    <xf numFmtId="0" fontId="0" fillId="6" borderId="3" xfId="0" applyFill="1" applyBorder="1" applyAlignment="1">
      <alignment horizontal="center" vertical="center"/>
    </xf>
    <xf numFmtId="0" fontId="6" fillId="37" borderId="1" xfId="0" applyFont="1" applyFill="1" applyBorder="1" applyAlignment="1">
      <alignment wrapText="1"/>
    </xf>
    <xf numFmtId="0" fontId="0" fillId="37" borderId="1" xfId="0" applyFill="1" applyBorder="1" applyAlignment="1">
      <alignment horizontal="center" vertical="center"/>
    </xf>
    <xf numFmtId="0" fontId="0" fillId="43" borderId="2" xfId="0" applyFill="1" applyBorder="1" applyAlignment="1">
      <alignment horizontal="center" vertical="center"/>
    </xf>
    <xf numFmtId="0" fontId="8" fillId="15" borderId="2" xfId="0" applyFont="1" applyFill="1" applyBorder="1" applyAlignment="1">
      <alignment horizontal="center" wrapText="1"/>
    </xf>
    <xf numFmtId="0" fontId="7" fillId="15" borderId="2" xfId="0" applyFont="1" applyFill="1" applyBorder="1" applyAlignment="1">
      <alignment horizontal="center" vertical="center"/>
    </xf>
    <xf numFmtId="0" fontId="10" fillId="15" borderId="2" xfId="0" applyFont="1" applyFill="1" applyBorder="1" applyAlignment="1">
      <alignment horizontal="center" vertical="center" wrapText="1"/>
    </xf>
    <xf numFmtId="0" fontId="10" fillId="15" borderId="18" xfId="0" applyFont="1" applyFill="1" applyBorder="1" applyAlignment="1">
      <alignment horizontal="center" vertical="center" wrapText="1"/>
    </xf>
    <xf numFmtId="0" fontId="7" fillId="15" borderId="21" xfId="0" applyFont="1" applyFill="1" applyBorder="1" applyAlignment="1">
      <alignment horizontal="center" vertical="center"/>
    </xf>
    <xf numFmtId="0" fontId="10" fillId="15" borderId="26" xfId="0" applyFont="1" applyFill="1" applyBorder="1" applyAlignment="1">
      <alignment horizontal="center" vertical="center" wrapText="1"/>
    </xf>
    <xf numFmtId="0" fontId="28" fillId="31" borderId="4" xfId="0" applyFont="1" applyFill="1" applyBorder="1" applyAlignment="1">
      <alignment textRotation="90" wrapText="1"/>
    </xf>
    <xf numFmtId="0" fontId="0" fillId="31" borderId="1" xfId="0" applyFill="1" applyBorder="1" applyAlignment="1" applyProtection="1">
      <alignment horizontal="center" vertical="center"/>
      <protection locked="0"/>
    </xf>
    <xf numFmtId="0" fontId="28" fillId="9" borderId="4" xfId="0" applyFont="1" applyFill="1" applyBorder="1" applyAlignment="1">
      <alignment textRotation="90" wrapText="1"/>
    </xf>
    <xf numFmtId="0" fontId="1" fillId="2" borderId="4" xfId="0" applyFont="1" applyFill="1" applyBorder="1" applyAlignment="1">
      <alignment textRotation="90" wrapText="1"/>
    </xf>
    <xf numFmtId="0" fontId="0" fillId="2" borderId="1" xfId="0" applyFill="1" applyBorder="1" applyAlignment="1">
      <alignment horizontal="center" vertical="center"/>
    </xf>
    <xf numFmtId="0" fontId="7" fillId="0" borderId="72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44" borderId="19" xfId="0" applyFont="1" applyFill="1" applyBorder="1" applyAlignment="1">
      <alignment horizontal="center" vertical="center"/>
    </xf>
    <xf numFmtId="0" fontId="0" fillId="44" borderId="19" xfId="0" applyFill="1" applyBorder="1"/>
    <xf numFmtId="0" fontId="0" fillId="44" borderId="13" xfId="0" applyFill="1" applyBorder="1" applyAlignment="1">
      <alignment horizontal="center" vertical="center"/>
    </xf>
    <xf numFmtId="0" fontId="0" fillId="44" borderId="73" xfId="0" applyFill="1" applyBorder="1" applyAlignment="1">
      <alignment horizontal="center" vertical="center"/>
    </xf>
    <xf numFmtId="0" fontId="0" fillId="44" borderId="4" xfId="0" applyFill="1" applyBorder="1" applyAlignment="1">
      <alignment horizontal="center" vertical="center"/>
    </xf>
    <xf numFmtId="0" fontId="0" fillId="0" borderId="12" xfId="0" applyFill="1" applyBorder="1" applyAlignment="1">
      <alignment horizontal="center" vertical="center"/>
    </xf>
    <xf numFmtId="0" fontId="0" fillId="0" borderId="20" xfId="0" applyFill="1" applyBorder="1"/>
    <xf numFmtId="0" fontId="0" fillId="0" borderId="20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0" fontId="16" fillId="32" borderId="1" xfId="0" applyFont="1" applyFill="1" applyBorder="1" applyAlignment="1">
      <alignment horizontal="center" vertical="center"/>
    </xf>
    <xf numFmtId="0" fontId="28" fillId="32" borderId="1" xfId="0" applyFont="1" applyFill="1" applyBorder="1" applyAlignment="1">
      <alignment horizontal="center" vertical="center"/>
    </xf>
    <xf numFmtId="0" fontId="8" fillId="5" borderId="80" xfId="0" applyFont="1" applyFill="1" applyBorder="1" applyAlignment="1">
      <alignment vertical="center"/>
    </xf>
    <xf numFmtId="0" fontId="19" fillId="5" borderId="81" xfId="0" applyFont="1" applyFill="1" applyBorder="1" applyAlignment="1">
      <alignment vertical="center"/>
    </xf>
    <xf numFmtId="0" fontId="19" fillId="5" borderId="82" xfId="0" applyFont="1" applyFill="1" applyBorder="1" applyAlignment="1">
      <alignment vertical="center"/>
    </xf>
    <xf numFmtId="0" fontId="0" fillId="14" borderId="86" xfId="0" applyFont="1" applyFill="1" applyBorder="1" applyAlignment="1">
      <alignment horizontal="center" vertical="center"/>
    </xf>
    <xf numFmtId="0" fontId="0" fillId="14" borderId="87" xfId="0" applyFont="1" applyFill="1" applyBorder="1" applyAlignment="1">
      <alignment horizontal="center" vertical="center"/>
    </xf>
    <xf numFmtId="0" fontId="0" fillId="2" borderId="83" xfId="0" applyFont="1" applyFill="1" applyBorder="1" applyAlignment="1" applyProtection="1">
      <alignment horizontal="center" vertical="center"/>
      <protection locked="0"/>
    </xf>
    <xf numFmtId="0" fontId="0" fillId="26" borderId="83" xfId="0" applyFont="1" applyFill="1" applyBorder="1" applyAlignment="1" applyProtection="1">
      <alignment horizontal="center" vertical="center"/>
      <protection locked="0"/>
    </xf>
    <xf numFmtId="0" fontId="0" fillId="5" borderId="88" xfId="0" applyFont="1" applyFill="1" applyBorder="1" applyAlignment="1">
      <alignment horizontal="center" vertical="center"/>
    </xf>
    <xf numFmtId="0" fontId="0" fillId="5" borderId="89" xfId="0" applyFont="1" applyFill="1" applyBorder="1" applyAlignment="1">
      <alignment horizontal="center" vertical="center"/>
    </xf>
    <xf numFmtId="0" fontId="0" fillId="5" borderId="90" xfId="0" applyFont="1" applyFill="1" applyBorder="1" applyAlignment="1">
      <alignment horizontal="center" vertical="center"/>
    </xf>
    <xf numFmtId="0" fontId="0" fillId="5" borderId="91" xfId="0" applyFont="1" applyFill="1" applyBorder="1" applyAlignment="1">
      <alignment horizontal="center" vertical="center"/>
    </xf>
    <xf numFmtId="0" fontId="0" fillId="5" borderId="92" xfId="0" applyFont="1" applyFill="1" applyBorder="1" applyAlignment="1">
      <alignment horizontal="center" vertical="center"/>
    </xf>
    <xf numFmtId="0" fontId="0" fillId="5" borderId="93" xfId="0" applyFont="1" applyFill="1" applyBorder="1" applyAlignment="1">
      <alignment horizontal="center" vertical="center"/>
    </xf>
    <xf numFmtId="0" fontId="0" fillId="2" borderId="84" xfId="0" applyFont="1" applyFill="1" applyBorder="1" applyAlignment="1" applyProtection="1">
      <alignment horizontal="center" vertical="center"/>
      <protection locked="0"/>
    </xf>
    <xf numFmtId="0" fontId="0" fillId="26" borderId="84" xfId="0" applyFont="1" applyFill="1" applyBorder="1" applyAlignment="1" applyProtection="1">
      <alignment horizontal="center" vertical="center"/>
      <protection locked="0"/>
    </xf>
    <xf numFmtId="0" fontId="0" fillId="26" borderId="94" xfId="0" applyFont="1" applyFill="1" applyBorder="1" applyAlignment="1" applyProtection="1">
      <alignment horizontal="center" vertical="center"/>
      <protection locked="0"/>
    </xf>
    <xf numFmtId="0" fontId="0" fillId="23" borderId="95" xfId="0" applyFont="1" applyFill="1" applyBorder="1" applyAlignment="1">
      <alignment horizontal="center" vertical="center"/>
    </xf>
    <xf numFmtId="0" fontId="0" fillId="23" borderId="96" xfId="0" applyFont="1" applyFill="1" applyBorder="1" applyAlignment="1">
      <alignment horizontal="center" vertical="center"/>
    </xf>
    <xf numFmtId="0" fontId="0" fillId="2" borderId="85" xfId="0" applyFont="1" applyFill="1" applyBorder="1" applyAlignment="1" applyProtection="1">
      <alignment horizontal="center" vertical="center"/>
      <protection locked="0"/>
    </xf>
    <xf numFmtId="0" fontId="0" fillId="26" borderId="85" xfId="0" applyFont="1" applyFill="1" applyBorder="1" applyAlignment="1" applyProtection="1">
      <alignment horizontal="center" vertical="center"/>
      <protection locked="0"/>
    </xf>
    <xf numFmtId="0" fontId="0" fillId="26" borderId="97" xfId="0" applyFont="1" applyFill="1" applyBorder="1" applyAlignment="1" applyProtection="1">
      <alignment horizontal="center" vertical="center"/>
      <protection locked="0"/>
    </xf>
    <xf numFmtId="0" fontId="0" fillId="36" borderId="86" xfId="0" applyFont="1" applyFill="1" applyBorder="1" applyAlignment="1" applyProtection="1">
      <alignment horizontal="center" vertical="center"/>
    </xf>
    <xf numFmtId="0" fontId="0" fillId="36" borderId="48" xfId="0" applyFont="1" applyFill="1" applyBorder="1" applyAlignment="1" applyProtection="1">
      <alignment horizontal="center" vertical="center"/>
    </xf>
    <xf numFmtId="0" fontId="0" fillId="36" borderId="22" xfId="0" applyFont="1" applyFill="1" applyBorder="1" applyAlignment="1" applyProtection="1">
      <alignment horizontal="center" vertical="center"/>
    </xf>
    <xf numFmtId="0" fontId="0" fillId="38" borderId="83" xfId="0" applyFont="1" applyFill="1" applyBorder="1" applyAlignment="1" applyProtection="1">
      <alignment horizontal="center" vertical="center"/>
    </xf>
    <xf numFmtId="0" fontId="0" fillId="39" borderId="83" xfId="0" applyFont="1" applyFill="1" applyBorder="1" applyAlignment="1" applyProtection="1">
      <alignment horizontal="center" vertical="center"/>
    </xf>
    <xf numFmtId="0" fontId="0" fillId="47" borderId="91" xfId="0" applyFont="1" applyFill="1" applyBorder="1" applyAlignment="1" applyProtection="1">
      <alignment horizontal="center" vertical="center"/>
    </xf>
    <xf numFmtId="0" fontId="0" fillId="47" borderId="92" xfId="0" applyFont="1" applyFill="1" applyBorder="1" applyAlignment="1" applyProtection="1">
      <alignment horizontal="center" vertical="center"/>
    </xf>
    <xf numFmtId="0" fontId="0" fillId="47" borderId="93" xfId="0" applyFont="1" applyFill="1" applyBorder="1" applyAlignment="1" applyProtection="1">
      <alignment horizontal="center" vertical="center"/>
    </xf>
    <xf numFmtId="0" fontId="0" fillId="48" borderId="95" xfId="0" applyFont="1" applyFill="1" applyBorder="1" applyAlignment="1" applyProtection="1">
      <alignment horizontal="center" vertical="center"/>
    </xf>
    <xf numFmtId="0" fontId="0" fillId="48" borderId="96" xfId="0" applyFont="1" applyFill="1" applyBorder="1" applyAlignment="1" applyProtection="1">
      <alignment horizontal="center" vertical="center"/>
    </xf>
    <xf numFmtId="0" fontId="0" fillId="38" borderId="85" xfId="0" applyFont="1" applyFill="1" applyBorder="1" applyAlignment="1" applyProtection="1">
      <alignment horizontal="center" vertical="center"/>
    </xf>
    <xf numFmtId="0" fontId="0" fillId="39" borderId="85" xfId="0" applyFont="1" applyFill="1" applyBorder="1" applyAlignment="1" applyProtection="1">
      <alignment horizontal="center" vertical="center"/>
    </xf>
    <xf numFmtId="0" fontId="0" fillId="30" borderId="1" xfId="0" applyFill="1" applyBorder="1"/>
    <xf numFmtId="0" fontId="0" fillId="6" borderId="19" xfId="0" applyFill="1" applyBorder="1" applyAlignment="1">
      <alignment horizontal="center" vertical="center"/>
    </xf>
    <xf numFmtId="0" fontId="0" fillId="6" borderId="0" xfId="0" applyFill="1" applyBorder="1" applyAlignment="1">
      <alignment horizontal="center" vertical="center"/>
    </xf>
    <xf numFmtId="0" fontId="0" fillId="6" borderId="20" xfId="0" applyFill="1" applyBorder="1" applyAlignment="1">
      <alignment horizontal="center" vertical="center"/>
    </xf>
    <xf numFmtId="0" fontId="7" fillId="9" borderId="19" xfId="0" applyFont="1" applyFill="1" applyBorder="1" applyAlignment="1">
      <alignment horizontal="center" vertical="center"/>
    </xf>
    <xf numFmtId="0" fontId="7" fillId="9" borderId="0" xfId="0" applyFont="1" applyFill="1" applyBorder="1" applyAlignment="1">
      <alignment horizontal="center" vertical="center"/>
    </xf>
    <xf numFmtId="0" fontId="0" fillId="5" borderId="14" xfId="0" applyFill="1" applyBorder="1"/>
    <xf numFmtId="0" fontId="0" fillId="5" borderId="5" xfId="0" applyFill="1" applyBorder="1"/>
    <xf numFmtId="0" fontId="0" fillId="5" borderId="1" xfId="0" applyFill="1" applyBorder="1"/>
    <xf numFmtId="0" fontId="38" fillId="5" borderId="1" xfId="0" applyFont="1" applyFill="1" applyBorder="1" applyAlignment="1">
      <alignment horizontal="center" textRotation="90" wrapText="1"/>
    </xf>
    <xf numFmtId="0" fontId="39" fillId="5" borderId="4" xfId="0" applyFont="1" applyFill="1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0" fillId="2" borderId="32" xfId="0" applyFont="1" applyFill="1" applyBorder="1" applyAlignment="1" applyProtection="1">
      <alignment horizontal="center" vertical="center"/>
      <protection locked="0"/>
    </xf>
    <xf numFmtId="0" fontId="0" fillId="2" borderId="38" xfId="0" applyFont="1" applyFill="1" applyBorder="1" applyAlignment="1" applyProtection="1">
      <alignment horizontal="center" vertical="center"/>
      <protection locked="0"/>
    </xf>
    <xf numFmtId="0" fontId="0" fillId="2" borderId="33" xfId="0" applyFont="1" applyFill="1" applyBorder="1" applyAlignment="1" applyProtection="1">
      <alignment horizontal="center" vertical="center"/>
      <protection locked="0"/>
    </xf>
    <xf numFmtId="0" fontId="25" fillId="24" borderId="54" xfId="0" applyFont="1" applyFill="1" applyBorder="1" applyAlignment="1">
      <alignment horizontal="left" vertical="center"/>
    </xf>
    <xf numFmtId="0" fontId="25" fillId="24" borderId="22" xfId="0" applyFont="1" applyFill="1" applyBorder="1" applyAlignment="1">
      <alignment horizontal="left" vertical="center"/>
    </xf>
    <xf numFmtId="0" fontId="25" fillId="24" borderId="55" xfId="0" applyFont="1" applyFill="1" applyBorder="1" applyAlignment="1">
      <alignment horizontal="left" vertical="center"/>
    </xf>
    <xf numFmtId="0" fontId="1" fillId="0" borderId="18" xfId="0" applyFont="1" applyBorder="1" applyAlignment="1">
      <alignment horizontal="center" wrapText="1"/>
    </xf>
    <xf numFmtId="0" fontId="1" fillId="0" borderId="19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9" fillId="0" borderId="53" xfId="0" applyFont="1" applyBorder="1" applyAlignment="1">
      <alignment horizontal="left" vertical="center"/>
    </xf>
    <xf numFmtId="0" fontId="9" fillId="0" borderId="20" xfId="0" applyFont="1" applyBorder="1" applyAlignment="1">
      <alignment horizontal="left" vertical="center"/>
    </xf>
    <xf numFmtId="0" fontId="20" fillId="0" borderId="6" xfId="0" applyFont="1" applyBorder="1" applyAlignment="1" applyProtection="1">
      <alignment horizontal="left" vertical="center"/>
      <protection locked="0"/>
    </xf>
    <xf numFmtId="0" fontId="20" fillId="0" borderId="1" xfId="0" applyFont="1" applyBorder="1" applyAlignment="1" applyProtection="1">
      <alignment horizontal="left" vertical="center"/>
      <protection locked="0"/>
    </xf>
    <xf numFmtId="0" fontId="9" fillId="0" borderId="20" xfId="0" applyFont="1" applyBorder="1" applyAlignment="1">
      <alignment horizontal="center" vertical="center"/>
    </xf>
    <xf numFmtId="0" fontId="20" fillId="0" borderId="1" xfId="0" applyFont="1" applyBorder="1" applyAlignment="1" applyProtection="1">
      <alignment horizontal="center" vertical="center"/>
      <protection locked="0"/>
    </xf>
    <xf numFmtId="16" fontId="8" fillId="0" borderId="32" xfId="0" applyNumberFormat="1" applyFont="1" applyBorder="1" applyAlignment="1">
      <alignment horizontal="center" vertical="center"/>
    </xf>
    <xf numFmtId="16" fontId="8" fillId="0" borderId="33" xfId="0" applyNumberFormat="1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164" fontId="21" fillId="6" borderId="6" xfId="0" applyNumberFormat="1" applyFont="1" applyFill="1" applyBorder="1" applyAlignment="1">
      <alignment horizontal="center" vertical="center"/>
    </xf>
    <xf numFmtId="164" fontId="21" fillId="6" borderId="7" xfId="0" applyNumberFormat="1" applyFont="1" applyFill="1" applyBorder="1" applyAlignment="1">
      <alignment horizontal="center" vertical="center"/>
    </xf>
    <xf numFmtId="164" fontId="21" fillId="6" borderId="62" xfId="0" applyNumberFormat="1" applyFont="1" applyFill="1" applyBorder="1" applyAlignment="1">
      <alignment horizontal="center" vertical="center"/>
    </xf>
    <xf numFmtId="164" fontId="21" fillId="6" borderId="25" xfId="0" applyNumberFormat="1" applyFont="1" applyFill="1" applyBorder="1" applyAlignment="1">
      <alignment horizontal="center" vertical="center"/>
    </xf>
    <xf numFmtId="164" fontId="21" fillId="6" borderId="8" xfId="0" applyNumberFormat="1" applyFont="1" applyFill="1" applyBorder="1" applyAlignment="1">
      <alignment horizontal="center" vertical="center"/>
    </xf>
    <xf numFmtId="164" fontId="21" fillId="6" borderId="9" xfId="0" applyNumberFormat="1" applyFont="1" applyFill="1" applyBorder="1" applyAlignment="1">
      <alignment horizontal="center" vertical="center"/>
    </xf>
    <xf numFmtId="0" fontId="0" fillId="0" borderId="11" xfId="0" applyBorder="1" applyAlignment="1">
      <alignment horizontal="center" textRotation="90" wrapText="1"/>
    </xf>
    <xf numFmtId="0" fontId="0" fillId="0" borderId="0" xfId="0" applyBorder="1" applyAlignment="1">
      <alignment horizontal="center" textRotation="90" wrapText="1"/>
    </xf>
    <xf numFmtId="0" fontId="7" fillId="16" borderId="3" xfId="0" applyFont="1" applyFill="1" applyBorder="1" applyAlignment="1">
      <alignment horizontal="center" wrapText="1"/>
    </xf>
    <xf numFmtId="0" fontId="7" fillId="16" borderId="4" xfId="0" applyFont="1" applyFill="1" applyBorder="1" applyAlignment="1">
      <alignment horizontal="center" wrapText="1"/>
    </xf>
    <xf numFmtId="0" fontId="27" fillId="0" borderId="1" xfId="0" applyFont="1" applyBorder="1" applyAlignment="1">
      <alignment horizontal="center" vertical="center" textRotation="90" wrapText="1"/>
    </xf>
    <xf numFmtId="0" fontId="5" fillId="17" borderId="2" xfId="0" applyFont="1" applyFill="1" applyBorder="1" applyAlignment="1">
      <alignment horizontal="center" vertical="center" wrapText="1"/>
    </xf>
    <xf numFmtId="0" fontId="5" fillId="17" borderId="3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textRotation="90" wrapText="1"/>
    </xf>
    <xf numFmtId="0" fontId="6" fillId="0" borderId="57" xfId="0" applyFont="1" applyFill="1" applyBorder="1" applyAlignment="1">
      <alignment horizontal="center" vertical="center" wrapText="1"/>
    </xf>
    <xf numFmtId="165" fontId="7" fillId="6" borderId="53" xfId="0" applyNumberFormat="1" applyFont="1" applyFill="1" applyBorder="1" applyAlignment="1">
      <alignment horizontal="center" vertical="center"/>
    </xf>
    <xf numFmtId="165" fontId="7" fillId="6" borderId="30" xfId="0" applyNumberFormat="1" applyFont="1" applyFill="1" applyBorder="1" applyAlignment="1">
      <alignment horizontal="center" vertical="center"/>
    </xf>
    <xf numFmtId="0" fontId="1" fillId="6" borderId="54" xfId="0" applyFont="1" applyFill="1" applyBorder="1" applyAlignment="1">
      <alignment horizontal="center" vertical="center" wrapText="1"/>
    </xf>
    <xf numFmtId="0" fontId="1" fillId="6" borderId="22" xfId="0" applyFont="1" applyFill="1" applyBorder="1" applyAlignment="1">
      <alignment horizontal="center" vertical="center" wrapText="1"/>
    </xf>
    <xf numFmtId="0" fontId="1" fillId="6" borderId="55" xfId="0" applyFont="1" applyFill="1" applyBorder="1" applyAlignment="1">
      <alignment horizontal="center" vertical="center" wrapText="1"/>
    </xf>
    <xf numFmtId="0" fontId="1" fillId="6" borderId="56" xfId="0" applyFont="1" applyFill="1" applyBorder="1" applyAlignment="1">
      <alignment horizontal="center" vertical="center" wrapText="1"/>
    </xf>
    <xf numFmtId="0" fontId="1" fillId="6" borderId="0" xfId="0" applyFont="1" applyFill="1" applyBorder="1" applyAlignment="1">
      <alignment horizontal="center" vertical="center" wrapText="1"/>
    </xf>
    <xf numFmtId="0" fontId="1" fillId="6" borderId="57" xfId="0" applyFont="1" applyFill="1" applyBorder="1" applyAlignment="1">
      <alignment horizontal="center" vertical="center" wrapText="1"/>
    </xf>
    <xf numFmtId="0" fontId="1" fillId="6" borderId="58" xfId="0" applyFont="1" applyFill="1" applyBorder="1" applyAlignment="1">
      <alignment horizontal="center" vertical="center" wrapText="1"/>
    </xf>
    <xf numFmtId="0" fontId="1" fillId="6" borderId="59" xfId="0" applyFont="1" applyFill="1" applyBorder="1" applyAlignment="1">
      <alignment horizontal="center" vertical="center" wrapText="1"/>
    </xf>
    <xf numFmtId="0" fontId="1" fillId="6" borderId="60" xfId="0" applyFont="1" applyFill="1" applyBorder="1" applyAlignment="1">
      <alignment horizontal="center" vertical="center" wrapText="1"/>
    </xf>
    <xf numFmtId="0" fontId="35" fillId="32" borderId="1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center"/>
    </xf>
    <xf numFmtId="0" fontId="8" fillId="0" borderId="76" xfId="0" applyFont="1" applyBorder="1" applyAlignment="1">
      <alignment horizontal="right" vertical="center"/>
    </xf>
    <xf numFmtId="0" fontId="34" fillId="0" borderId="2" xfId="0" applyFont="1" applyBorder="1" applyAlignment="1">
      <alignment horizontal="left" vertical="center"/>
    </xf>
    <xf numFmtId="0" fontId="34" fillId="0" borderId="76" xfId="0" applyFont="1" applyBorder="1" applyAlignment="1">
      <alignment horizontal="left" vertical="center"/>
    </xf>
    <xf numFmtId="0" fontId="36" fillId="46" borderId="85" xfId="0" applyFont="1" applyFill="1" applyBorder="1" applyAlignment="1">
      <alignment horizontal="center" vertical="center"/>
    </xf>
    <xf numFmtId="0" fontId="28" fillId="45" borderId="83" xfId="0" applyFont="1" applyFill="1" applyBorder="1" applyAlignment="1">
      <alignment horizontal="center" vertical="center"/>
    </xf>
    <xf numFmtId="0" fontId="28" fillId="45" borderId="84" xfId="0" applyFont="1" applyFill="1" applyBorder="1" applyAlignment="1">
      <alignment horizontal="center" vertical="center"/>
    </xf>
    <xf numFmtId="0" fontId="36" fillId="45" borderId="83" xfId="0" applyFont="1" applyFill="1" applyBorder="1" applyAlignment="1">
      <alignment horizontal="center" vertical="center" wrapText="1"/>
    </xf>
    <xf numFmtId="0" fontId="36" fillId="45" borderId="8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6" borderId="28" xfId="0" applyFont="1" applyFill="1" applyBorder="1" applyAlignment="1">
      <alignment horizontal="center" textRotation="90" wrapText="1"/>
    </xf>
    <xf numFmtId="0" fontId="5" fillId="6" borderId="29" xfId="0" applyFont="1" applyFill="1" applyBorder="1" applyAlignment="1">
      <alignment horizontal="center" textRotation="90" wrapText="1"/>
    </xf>
    <xf numFmtId="0" fontId="5" fillId="5" borderId="28" xfId="0" applyFont="1" applyFill="1" applyBorder="1" applyAlignment="1">
      <alignment horizontal="center" textRotation="90" wrapText="1"/>
    </xf>
    <xf numFmtId="0" fontId="5" fillId="5" borderId="29" xfId="0" applyFont="1" applyFill="1" applyBorder="1" applyAlignment="1">
      <alignment horizontal="center" textRotation="90" wrapText="1"/>
    </xf>
    <xf numFmtId="166" fontId="0" fillId="25" borderId="51" xfId="0" applyNumberFormat="1" applyFill="1" applyBorder="1" applyAlignment="1">
      <alignment horizontal="center"/>
    </xf>
    <xf numFmtId="166" fontId="0" fillId="25" borderId="52" xfId="0" applyNumberFormat="1" applyFill="1" applyBorder="1" applyAlignment="1">
      <alignment horizontal="center"/>
    </xf>
    <xf numFmtId="0" fontId="0" fillId="0" borderId="14" xfId="0" applyBorder="1" applyAlignment="1">
      <alignment horizontal="center" vertical="center" textRotation="90" wrapText="1"/>
    </xf>
    <xf numFmtId="0" fontId="0" fillId="0" borderId="15" xfId="0" applyBorder="1" applyAlignment="1">
      <alignment horizontal="center" vertical="center" textRotation="90" wrapText="1"/>
    </xf>
    <xf numFmtId="0" fontId="0" fillId="0" borderId="5" xfId="0" applyBorder="1" applyAlignment="1">
      <alignment horizontal="center" vertical="center" textRotation="90" wrapText="1"/>
    </xf>
    <xf numFmtId="0" fontId="5" fillId="6" borderId="2" xfId="0" applyFont="1" applyFill="1" applyBorder="1" applyAlignment="1">
      <alignment horizontal="center" vertical="center" wrapText="1"/>
    </xf>
    <xf numFmtId="0" fontId="5" fillId="6" borderId="3" xfId="0" applyFont="1" applyFill="1" applyBorder="1" applyAlignment="1">
      <alignment horizontal="center" vertical="center" wrapText="1"/>
    </xf>
    <xf numFmtId="0" fontId="5" fillId="11" borderId="20" xfId="0" applyFont="1" applyFill="1" applyBorder="1" applyAlignment="1">
      <alignment horizontal="center" wrapText="1"/>
    </xf>
    <xf numFmtId="0" fontId="5" fillId="11" borderId="30" xfId="0" applyFont="1" applyFill="1" applyBorder="1" applyAlignment="1">
      <alignment horizontal="center" wrapText="1"/>
    </xf>
    <xf numFmtId="0" fontId="6" fillId="12" borderId="0" xfId="0" applyFont="1" applyFill="1" applyAlignment="1">
      <alignment horizontal="center" wrapText="1"/>
    </xf>
    <xf numFmtId="0" fontId="11" fillId="8" borderId="14" xfId="0" applyFont="1" applyFill="1" applyBorder="1" applyAlignment="1">
      <alignment horizontal="center" vertical="center" wrapText="1"/>
    </xf>
    <xf numFmtId="0" fontId="11" fillId="8" borderId="15" xfId="0" applyFont="1" applyFill="1" applyBorder="1" applyAlignment="1">
      <alignment horizontal="center" vertical="center" wrapText="1"/>
    </xf>
    <xf numFmtId="0" fontId="11" fillId="8" borderId="5" xfId="0" applyFont="1" applyFill="1" applyBorder="1" applyAlignment="1">
      <alignment horizontal="center" vertical="center" wrapText="1"/>
    </xf>
    <xf numFmtId="0" fontId="29" fillId="5" borderId="62" xfId="0" applyFont="1" applyFill="1" applyBorder="1" applyAlignment="1">
      <alignment horizontal="center" vertical="center" wrapText="1"/>
    </xf>
    <xf numFmtId="0" fontId="29" fillId="5" borderId="79" xfId="0" applyFont="1" applyFill="1" applyBorder="1" applyAlignment="1">
      <alignment horizontal="center" vertical="center" wrapText="1"/>
    </xf>
    <xf numFmtId="0" fontId="16" fillId="5" borderId="2" xfId="0" applyFont="1" applyFill="1" applyBorder="1" applyAlignment="1">
      <alignment horizontal="center" vertical="center"/>
    </xf>
    <xf numFmtId="0" fontId="16" fillId="5" borderId="76" xfId="0" applyFont="1" applyFill="1" applyBorder="1" applyAlignment="1">
      <alignment horizontal="center" vertical="center"/>
    </xf>
    <xf numFmtId="0" fontId="29" fillId="5" borderId="74" xfId="0" applyFont="1" applyFill="1" applyBorder="1" applyAlignment="1">
      <alignment horizontal="center" vertical="center"/>
    </xf>
    <xf numFmtId="0" fontId="29" fillId="5" borderId="78" xfId="0" applyFont="1" applyFill="1" applyBorder="1" applyAlignment="1">
      <alignment horizontal="center" vertical="center"/>
    </xf>
    <xf numFmtId="0" fontId="29" fillId="5" borderId="77" xfId="0" applyFont="1" applyFill="1" applyBorder="1" applyAlignment="1">
      <alignment horizontal="center" vertical="center"/>
    </xf>
    <xf numFmtId="0" fontId="28" fillId="29" borderId="1" xfId="0" applyFont="1" applyFill="1" applyBorder="1" applyAlignment="1">
      <alignment horizontal="center" wrapText="1"/>
    </xf>
    <xf numFmtId="0" fontId="28" fillId="0" borderId="1" xfId="0" applyFont="1" applyBorder="1" applyAlignment="1" applyProtection="1">
      <alignment horizontal="center" vertical="top"/>
      <protection locked="0"/>
    </xf>
    <xf numFmtId="0" fontId="25" fillId="24" borderId="54" xfId="0" applyFont="1" applyFill="1" applyBorder="1" applyAlignment="1">
      <alignment horizontal="center" vertical="center"/>
    </xf>
    <xf numFmtId="0" fontId="25" fillId="24" borderId="22" xfId="0" applyFont="1" applyFill="1" applyBorder="1" applyAlignment="1">
      <alignment horizontal="center" vertical="center"/>
    </xf>
    <xf numFmtId="0" fontId="28" fillId="0" borderId="6" xfId="0" applyFont="1" applyBorder="1" applyAlignment="1" applyProtection="1">
      <alignment horizontal="left" vertical="top"/>
      <protection locked="0"/>
    </xf>
    <xf numFmtId="0" fontId="28" fillId="0" borderId="1" xfId="0" applyFont="1" applyBorder="1" applyAlignment="1" applyProtection="1">
      <alignment horizontal="left" vertical="top"/>
      <protection locked="0"/>
    </xf>
    <xf numFmtId="0" fontId="31" fillId="32" borderId="1" xfId="0" applyFont="1" applyFill="1" applyBorder="1" applyAlignment="1">
      <alignment horizontal="center" vertical="center" wrapText="1"/>
    </xf>
    <xf numFmtId="0" fontId="7" fillId="30" borderId="1" xfId="0" applyFont="1" applyFill="1" applyBorder="1" applyAlignment="1">
      <alignment horizontal="center" vertical="center" wrapText="1"/>
    </xf>
    <xf numFmtId="0" fontId="16" fillId="30" borderId="1" xfId="0" applyFont="1" applyFill="1" applyBorder="1" applyAlignment="1">
      <alignment horizontal="center"/>
    </xf>
    <xf numFmtId="0" fontId="20" fillId="0" borderId="18" xfId="0" applyFont="1" applyBorder="1" applyAlignment="1">
      <alignment horizontal="center" wrapText="1"/>
    </xf>
    <xf numFmtId="0" fontId="20" fillId="0" borderId="19" xfId="0" applyFont="1" applyBorder="1" applyAlignment="1">
      <alignment horizontal="center" wrapText="1"/>
    </xf>
    <xf numFmtId="0" fontId="20" fillId="0" borderId="13" xfId="0" applyFont="1" applyBorder="1" applyAlignment="1">
      <alignment horizontal="center" wrapText="1"/>
    </xf>
    <xf numFmtId="0" fontId="2" fillId="2" borderId="1" xfId="0" applyFont="1" applyFill="1" applyBorder="1" applyAlignment="1">
      <alignment horizontal="center" vertical="center" wrapText="1"/>
    </xf>
    <xf numFmtId="0" fontId="13" fillId="42" borderId="54" xfId="0" applyFont="1" applyFill="1" applyBorder="1" applyAlignment="1">
      <alignment horizontal="center" vertical="center" wrapText="1"/>
    </xf>
    <xf numFmtId="0" fontId="13" fillId="42" borderId="22" xfId="0" applyFont="1" applyFill="1" applyBorder="1" applyAlignment="1">
      <alignment horizontal="center" vertical="center" wrapText="1"/>
    </xf>
  </cellXfs>
  <cellStyles count="1">
    <cellStyle name="Standard" xfId="0" builtinId="0"/>
  </cellStyles>
  <dxfs count="344"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ill>
        <patternFill>
          <bgColor rgb="FFFF6600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>
          <bgColor rgb="FF66FF99"/>
        </patternFill>
      </fill>
    </dxf>
    <dxf>
      <fill>
        <patternFill patternType="lightDown">
          <fgColor theme="1"/>
          <bgColor theme="0" tint="-0.24994659260841701"/>
        </patternFill>
      </fill>
    </dxf>
    <dxf>
      <fill>
        <patternFill patternType="lightDown">
          <fgColor auto="1"/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 patternType="lightDown">
          <fgColor theme="1"/>
          <bgColor theme="0" tint="-0.24994659260841701"/>
        </patternFill>
      </fill>
    </dxf>
    <dxf>
      <fill>
        <patternFill patternType="lightDown">
          <fgColor auto="1"/>
          <bgColor theme="0" tint="-0.24994659260841701"/>
        </patternFill>
      </fill>
    </dxf>
    <dxf>
      <fill>
        <patternFill patternType="lightDown">
          <fgColor auto="1"/>
          <bgColor theme="0" tint="-0.24994659260841701"/>
        </patternFill>
      </fill>
    </dxf>
    <dxf>
      <fill>
        <patternFill patternType="lightDown">
          <fgColor theme="1"/>
          <bgColor theme="0" tint="-0.24994659260841701"/>
        </patternFill>
      </fill>
    </dxf>
    <dxf>
      <fill>
        <patternFill patternType="lightDown">
          <fgColor theme="1"/>
          <bgColor theme="0" tint="-0.24994659260841701"/>
        </patternFill>
      </fill>
    </dxf>
    <dxf>
      <fill>
        <patternFill patternType="lightDown">
          <fgColor auto="1"/>
          <bgColor theme="0" tint="-0.24994659260841701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 patternType="lightDown">
          <fgColor theme="1"/>
          <bgColor theme="0" tint="-0.24994659260841701"/>
        </patternFill>
      </fill>
    </dxf>
    <dxf>
      <fill>
        <patternFill patternType="lightDown">
          <fgColor auto="1"/>
          <bgColor theme="0" tint="-0.24994659260841701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ill>
        <patternFill>
          <bgColor rgb="FFFF99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  <dxf>
      <font>
        <b/>
        <i val="0"/>
      </font>
      <fill>
        <patternFill>
          <bgColor rgb="FFFFCCFF"/>
        </patternFill>
      </fill>
    </dxf>
  </dxfs>
  <tableStyles count="0" defaultTableStyle="TableStyleMedium2" defaultPivotStyle="PivotStyleLight16"/>
  <colors>
    <mruColors>
      <color rgb="FF0000FF"/>
      <color rgb="FFFFFFCC"/>
      <color rgb="FFFFFF66"/>
      <color rgb="FFFFCCFF"/>
      <color rgb="FF99FF99"/>
      <color rgb="FFFF6600"/>
      <color rgb="FFFFFF99"/>
      <color rgb="FF00FF99"/>
      <color rgb="FFFF9966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activeX1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2.xml><?xml version="1.0" encoding="utf-8"?>
<ax:ocx xmlns:ax="http://schemas.microsoft.com/office/2006/activeX" xmlns:r="http://schemas.openxmlformats.org/officeDocument/2006/relationships" ax:classid="{8BD21D30-EC42-11CE-9E0D-00AA006002F3}" ax:persistence="persistStreamInit" r:id="rId1"/>
</file>

<file path=xl/activeX/activeX3.xml><?xml version="1.0" encoding="utf-8"?>
<ax:ocx xmlns:ax="http://schemas.microsoft.com/office/2006/activeX" xmlns:r="http://schemas.openxmlformats.org/officeDocument/2006/relationships" ax:classid="{D7053240-CE69-11CD-A777-00DD01143C57}" ax:persistence="persistStreamInit" r:id="rId1"/>
</file>

<file path=xl/activeX/activeX4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5.xml><?xml version="1.0" encoding="utf-8"?>
<ax:ocx xmlns:ax="http://schemas.microsoft.com/office/2006/activeX" xmlns:r="http://schemas.openxmlformats.org/officeDocument/2006/relationships" ax:classid="{8BD21D50-EC42-11CE-9E0D-00AA006002F3}" ax:persistence="persistStreamInit" r:id="rId1"/>
</file>

<file path=xl/activeX/activeX6.xml><?xml version="1.0" encoding="utf-8"?>
<ax:ocx xmlns:ax="http://schemas.microsoft.com/office/2006/activeX" xmlns:r="http://schemas.openxmlformats.org/officeDocument/2006/relationships" ax:classid="{8BD21D40-EC42-11CE-9E0D-00AA006002F3}" ax:persistence="persistStreamInit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1.emf"/><Relationship Id="rId1" Type="http://schemas.openxmlformats.org/officeDocument/2006/relationships/image" Target="../media/image2.emf"/><Relationship Id="rId5" Type="http://schemas.openxmlformats.org/officeDocument/2006/relationships/image" Target="../media/image5.emf"/><Relationship Id="rId4" Type="http://schemas.openxmlformats.org/officeDocument/2006/relationships/image" Target="../media/image4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3</xdr:row>
          <xdr:rowOff>9525</xdr:rowOff>
        </xdr:from>
        <xdr:to>
          <xdr:col>16</xdr:col>
          <xdr:colOff>47625</xdr:colOff>
          <xdr:row>4</xdr:row>
          <xdr:rowOff>0</xdr:rowOff>
        </xdr:to>
        <xdr:sp macro="" textlink="">
          <xdr:nvSpPr>
            <xdr:cNvPr id="1029" name="ComboBox21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 fLocksWithSheet="0" fPrintsWithSheet="0"/>
      </xdr:twoCellAnchor>
    </mc:Choice>
    <mc:Fallback/>
  </mc:AlternateContent>
  <xdr:twoCellAnchor>
    <xdr:from>
      <xdr:col>4</xdr:col>
      <xdr:colOff>16001</xdr:colOff>
      <xdr:row>4</xdr:row>
      <xdr:rowOff>9525</xdr:rowOff>
    </xdr:from>
    <xdr:to>
      <xdr:col>11</xdr:col>
      <xdr:colOff>247650</xdr:colOff>
      <xdr:row>4</xdr:row>
      <xdr:rowOff>266700</xdr:rowOff>
    </xdr:to>
    <xdr:sp macro="" textlink="'B1'!E30">
      <xdr:nvSpPr>
        <xdr:cNvPr id="2" name="Rechtec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2521076" y="828675"/>
          <a:ext cx="2289049" cy="257175"/>
        </a:xfrm>
        <a:prstGeom prst="rect">
          <a:avLst/>
        </a:prstGeom>
        <a:solidFill>
          <a:srgbClr val="FFFFCC"/>
        </a:solidFill>
        <a:ln w="3175">
          <a:solidFill>
            <a:schemeClr val="accent1">
              <a:shade val="50000"/>
              <a:alpha val="69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fld id="{D2EF455B-F413-4739-A8F0-C206C2859BCE}" type="TxLink">
            <a:rPr lang="en-US" sz="1200" b="1" i="0" u="none" strike="noStrike">
              <a:solidFill>
                <a:srgbClr val="FF0000"/>
              </a:solidFill>
              <a:latin typeface="Calibri"/>
              <a:ea typeface="+mn-ea"/>
              <a:cs typeface="Calibri"/>
            </a:rPr>
            <a:pPr marL="0" indent="0" algn="ctr"/>
            <a:t>es sind  25 Note(n) zu wenig</a:t>
          </a:fld>
          <a:endParaRPr lang="de-DE" sz="1200" b="1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</xdr:col>
      <xdr:colOff>13105</xdr:colOff>
      <xdr:row>4</xdr:row>
      <xdr:rowOff>685</xdr:rowOff>
    </xdr:from>
    <xdr:to>
      <xdr:col>3</xdr:col>
      <xdr:colOff>333375</xdr:colOff>
      <xdr:row>4</xdr:row>
      <xdr:rowOff>619125</xdr:rowOff>
    </xdr:to>
    <xdr:sp macro="" textlink="'B1'!H35">
      <xdr:nvSpPr>
        <xdr:cNvPr id="5" name="Rechteck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175030" y="819835"/>
          <a:ext cx="1977620" cy="61844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l"/>
          <a:fld id="{2737B5D0-FDEF-4882-991E-35B763E3D403}" type="TxLink">
            <a:rPr lang="en-US" sz="1100" b="1" i="0" u="none" strike="noStrike">
              <a:solidFill>
                <a:srgbClr val="0000FF"/>
              </a:solidFill>
              <a:latin typeface="Calibri"/>
              <a:ea typeface="+mn-ea"/>
              <a:cs typeface="Calibri"/>
            </a:rPr>
            <a:pPr marL="0" indent="0" algn="l"/>
            <a:t>zusätzlich zum Fachreferat [und FpA] sind noch weitere 25 Noten einzubringen</a:t>
          </a:fld>
          <a:endParaRPr lang="en-US" sz="1050" b="1" i="0" u="none" strike="noStrike">
            <a:solidFill>
              <a:srgbClr val="0000FF"/>
            </a:solidFill>
            <a:latin typeface="Calibri"/>
            <a:ea typeface="+mn-ea"/>
            <a:cs typeface="Calibri"/>
          </a:endParaRPr>
        </a:p>
      </xdr:txBody>
    </xdr:sp>
    <xdr:clientData fPrintsWithSheet="0"/>
  </xdr:twoCellAnchor>
  <xdr:twoCellAnchor>
    <xdr:from>
      <xdr:col>31</xdr:col>
      <xdr:colOff>0</xdr:colOff>
      <xdr:row>8</xdr:row>
      <xdr:rowOff>158650</xdr:rowOff>
    </xdr:from>
    <xdr:to>
      <xdr:col>35</xdr:col>
      <xdr:colOff>9525</xdr:colOff>
      <xdr:row>15</xdr:row>
      <xdr:rowOff>57149</xdr:rowOff>
    </xdr:to>
    <xdr:sp macro="" textlink="'B1'!O62">
      <xdr:nvSpPr>
        <xdr:cNvPr id="6" name="Rechtec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6905625" y="2797075"/>
          <a:ext cx="1457325" cy="12319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fld id="{FEA0EE7C-C73E-4F28-A680-1F799C6E52BD}" type="TxLink">
            <a:rPr lang="en-US" sz="13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Von bisher 0 möglichen sind aktuell 0 Punkte erreicht worden!</a:t>
          </a:fld>
          <a:endParaRPr lang="de-DE" sz="13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31</xdr:col>
      <xdr:colOff>7389</xdr:colOff>
      <xdr:row>15</xdr:row>
      <xdr:rowOff>64465</xdr:rowOff>
    </xdr:from>
    <xdr:to>
      <xdr:col>35</xdr:col>
      <xdr:colOff>0</xdr:colOff>
      <xdr:row>17</xdr:row>
      <xdr:rowOff>152400</xdr:rowOff>
    </xdr:to>
    <xdr:sp macro="" textlink="'B1'!AD30">
      <xdr:nvSpPr>
        <xdr:cNvPr id="8" name="Rechteck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/>
      </xdr:nvSpPr>
      <xdr:spPr>
        <a:xfrm>
          <a:off x="6913014" y="4036390"/>
          <a:ext cx="1440411" cy="45941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fld id="{0EAAAF32-5BBA-43EF-9A15-6DA89939EBCF}" type="TxLink">
            <a:rPr lang="en-US" sz="1100" b="1" i="0" u="none" strike="noStrike">
              <a:solidFill>
                <a:srgbClr val="FF0000"/>
              </a:solidFill>
              <a:latin typeface="Calibri"/>
              <a:ea typeface="+mn-ea"/>
              <a:cs typeface="Calibri"/>
            </a:rPr>
            <a:pPr marL="0" indent="0" algn="ctr"/>
            <a:t>Prüfungsnoten nicht komplett</a:t>
          </a:fld>
          <a:endParaRPr lang="de-DE" sz="1100" b="1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49</xdr:col>
      <xdr:colOff>449960</xdr:colOff>
      <xdr:row>11</xdr:row>
      <xdr:rowOff>37490</xdr:rowOff>
    </xdr:from>
    <xdr:to>
      <xdr:col>53</xdr:col>
      <xdr:colOff>666750</xdr:colOff>
      <xdr:row>13</xdr:row>
      <xdr:rowOff>14937</xdr:rowOff>
    </xdr:to>
    <xdr:sp macro="" textlink="'B1'!X42">
      <xdr:nvSpPr>
        <xdr:cNvPr id="9" name="Rechteck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/>
      </xdr:nvSpPr>
      <xdr:spPr>
        <a:xfrm>
          <a:off x="18595085" y="3247415"/>
          <a:ext cx="3264790" cy="35844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t"/>
        <a:lstStyle/>
        <a:p>
          <a:pPr algn="l"/>
          <a:fld id="{644F2FFD-2C6E-4BA6-B3D1-E770D54BB900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 </a:t>
          </a:fld>
          <a:endParaRPr lang="de-DE" sz="700"/>
        </a:p>
      </xdr:txBody>
    </xdr:sp>
    <xdr:clientData/>
  </xdr:twoCellAnchor>
  <xdr:twoCellAnchor>
    <xdr:from>
      <xdr:col>2</xdr:col>
      <xdr:colOff>66675</xdr:colOff>
      <xdr:row>4</xdr:row>
      <xdr:rowOff>636650</xdr:rowOff>
    </xdr:from>
    <xdr:to>
      <xdr:col>3</xdr:col>
      <xdr:colOff>333375</xdr:colOff>
      <xdr:row>4</xdr:row>
      <xdr:rowOff>1228725</xdr:rowOff>
    </xdr:to>
    <xdr:sp macro="" textlink="'B1'!H33">
      <xdr:nvSpPr>
        <xdr:cNvPr id="10" name="Rechteck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/>
      </xdr:nvSpPr>
      <xdr:spPr>
        <a:xfrm>
          <a:off x="1200150" y="1455800"/>
          <a:ext cx="952500" cy="592075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l"/>
          <a:fld id="{BAE1F77B-6D38-4591-85DB-41D2F4DD2FD6}" type="TxLink">
            <a:rPr lang="en-US" sz="1100" b="1" i="0" u="none" strike="noStrike">
              <a:solidFill>
                <a:srgbClr val="00B050"/>
              </a:solidFill>
              <a:latin typeface="Calibri"/>
              <a:ea typeface="+mn-ea"/>
              <a:cs typeface="Calibri"/>
            </a:rPr>
            <a:pPr marL="0" indent="0" algn="l"/>
            <a:t>davon sind 0 Note(n) abgewählt</a:t>
          </a:fld>
          <a:endParaRPr lang="de-DE" sz="1100" b="1" i="0" u="none" strike="noStrike">
            <a:solidFill>
              <a:srgbClr val="00B050"/>
            </a:solidFill>
            <a:latin typeface="Calibri"/>
            <a:ea typeface="+mn-ea"/>
            <a:cs typeface="Calibri"/>
          </a:endParaRPr>
        </a:p>
      </xdr:txBody>
    </xdr:sp>
    <xdr:clientData fPrintsWithSheet="0"/>
  </xdr:twoCellAnchor>
  <xdr:twoCellAnchor editAs="oneCell">
    <xdr:from>
      <xdr:col>1</xdr:col>
      <xdr:colOff>962897</xdr:colOff>
      <xdr:row>6</xdr:row>
      <xdr:rowOff>142085</xdr:rowOff>
    </xdr:from>
    <xdr:to>
      <xdr:col>3</xdr:col>
      <xdr:colOff>362081</xdr:colOff>
      <xdr:row>13</xdr:row>
      <xdr:rowOff>18961</xdr:rowOff>
    </xdr:to>
    <xdr:sp macro="" textlink="'B1'!S30">
      <xdr:nvSpPr>
        <xdr:cNvPr id="11" name="Rechteck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Aspect="1"/>
        </xdr:cNvSpPr>
      </xdr:nvSpPr>
      <xdr:spPr>
        <a:xfrm rot="20194321">
          <a:off x="1124822" y="2370935"/>
          <a:ext cx="1056534" cy="1096076"/>
        </a:xfrm>
        <a:prstGeom prst="rect">
          <a:avLst/>
        </a:prstGeom>
        <a:noFill/>
        <a:ln w="3175">
          <a:solidFill>
            <a:schemeClr val="accent1">
              <a:shade val="50000"/>
              <a:alpha val="69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algn="ctr"/>
          <a:fld id="{28C89BF3-0F1D-4EA7-A085-E6EF57122FE8}" type="TxLink">
            <a:rPr lang="en-US" sz="1100" b="1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HINWEIS! Falsche Notenanzahl, Eingabe,  … etc!!</a:t>
          </a:fld>
          <a:endParaRPr lang="de-DE" sz="9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31</xdr:col>
      <xdr:colOff>19050</xdr:colOff>
      <xdr:row>4</xdr:row>
      <xdr:rowOff>38100</xdr:rowOff>
    </xdr:from>
    <xdr:to>
      <xdr:col>35</xdr:col>
      <xdr:colOff>23465</xdr:colOff>
      <xdr:row>9</xdr:row>
      <xdr:rowOff>9526</xdr:rowOff>
    </xdr:to>
    <xdr:sp macro="" textlink="">
      <xdr:nvSpPr>
        <xdr:cNvPr id="12" name="Rechteck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/>
        </xdr:cNvSpPr>
      </xdr:nvSpPr>
      <xdr:spPr>
        <a:xfrm>
          <a:off x="6486525" y="542925"/>
          <a:ext cx="1452215" cy="195262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r>
            <a:rPr lang="en-US" sz="1600" b="1" i="0" u="sng" strike="noStrike">
              <a:solidFill>
                <a:srgbClr val="C00000"/>
              </a:solidFill>
              <a:latin typeface="Calibri"/>
              <a:ea typeface="+mn-ea"/>
              <a:cs typeface="Calibri"/>
            </a:rPr>
            <a:t>Achtung!</a:t>
          </a:r>
          <a:r>
            <a:rPr lang="en-US" sz="11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 </a:t>
          </a:r>
          <a:r>
            <a:rPr lang="en-US" sz="9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/>
          </a:r>
          <a:br>
            <a:rPr lang="en-US" sz="9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</a:br>
          <a:r>
            <a:rPr lang="en-US" sz="16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Beta-Version</a:t>
          </a:r>
          <a:r>
            <a:rPr lang="en-US" sz="10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  </a:t>
          </a:r>
          <a:r>
            <a:rPr lang="en-US" sz="11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keine Garantie!! </a:t>
          </a:r>
          <a:r>
            <a:rPr lang="en-US" sz="14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Empfehlung: </a:t>
          </a:r>
          <a:r>
            <a:rPr lang="en-US" sz="11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 </a:t>
          </a:r>
          <a:r>
            <a:rPr lang="en-US" sz="10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Ergebnisse selber kontrollieren!!!  </a:t>
          </a:r>
          <a:r>
            <a:rPr lang="en-US" sz="9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/>
          </a:r>
          <a:br>
            <a:rPr lang="en-US" sz="9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</a:br>
          <a:r>
            <a:rPr lang="en-US" sz="10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Autor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: </a:t>
          </a:r>
          <a:r>
            <a:rPr lang="en-US" sz="900" b="1" i="1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Franz Besl,                 FOS Landshut</a:t>
          </a:r>
          <a:endParaRPr lang="en-US" sz="800" b="1" i="1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1</xdr:col>
      <xdr:colOff>0</xdr:colOff>
      <xdr:row>4</xdr:row>
      <xdr:rowOff>638175</xdr:rowOff>
    </xdr:from>
    <xdr:to>
      <xdr:col>2</xdr:col>
      <xdr:colOff>57150</xdr:colOff>
      <xdr:row>4</xdr:row>
      <xdr:rowOff>1228725</xdr:rowOff>
    </xdr:to>
    <xdr:sp macro="" textlink="'B1'!H34">
      <xdr:nvSpPr>
        <xdr:cNvPr id="14" name="Rechteck 1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161925" y="1457325"/>
          <a:ext cx="1028700" cy="59055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l"/>
          <a:fld id="{FD997BA6-A769-456B-86C4-F6489BD2557A}" type="TxLink">
            <a:rPr lang="en-US" sz="1100" b="1" i="0" u="none" strike="noStrike">
              <a:solidFill>
                <a:srgbClr val="C00000"/>
              </a:solidFill>
              <a:latin typeface="Calibri"/>
              <a:ea typeface="+mn-ea"/>
              <a:cs typeface="Calibri"/>
            </a:rPr>
            <a:pPr marL="0" indent="0" algn="l"/>
            <a:t>weitere 0 Noten sind eingetragen</a:t>
          </a:fld>
          <a:endParaRPr lang="de-DE" sz="1100" b="1" i="0" u="none" strike="noStrike">
            <a:solidFill>
              <a:srgbClr val="C00000"/>
            </a:solidFill>
            <a:latin typeface="Calibri"/>
            <a:ea typeface="+mn-ea"/>
            <a:cs typeface="Calibri"/>
          </a:endParaRPr>
        </a:p>
      </xdr:txBody>
    </xdr:sp>
    <xdr:clientData fPrint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1</xdr:row>
          <xdr:rowOff>228600</xdr:rowOff>
        </xdr:from>
        <xdr:to>
          <xdr:col>34</xdr:col>
          <xdr:colOff>304800</xdr:colOff>
          <xdr:row>2</xdr:row>
          <xdr:rowOff>104775</xdr:rowOff>
        </xdr:to>
        <xdr:sp macro="" textlink="">
          <xdr:nvSpPr>
            <xdr:cNvPr id="1031" name="cmdAuswahlloeschen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31</xdr:col>
          <xdr:colOff>9525</xdr:colOff>
          <xdr:row>2</xdr:row>
          <xdr:rowOff>114300</xdr:rowOff>
        </xdr:from>
        <xdr:to>
          <xdr:col>34</xdr:col>
          <xdr:colOff>323850</xdr:colOff>
          <xdr:row>3</xdr:row>
          <xdr:rowOff>257175</xdr:rowOff>
        </xdr:to>
        <xdr:sp macro="" textlink="">
          <xdr:nvSpPr>
            <xdr:cNvPr id="1033" name="CommandButton1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47625</xdr:colOff>
          <xdr:row>1</xdr:row>
          <xdr:rowOff>190500</xdr:rowOff>
        </xdr:from>
        <xdr:to>
          <xdr:col>29</xdr:col>
          <xdr:colOff>476250</xdr:colOff>
          <xdr:row>3</xdr:row>
          <xdr:rowOff>47625</xdr:rowOff>
        </xdr:to>
        <xdr:sp macro="" textlink="">
          <xdr:nvSpPr>
            <xdr:cNvPr id="1034" name="optBOS12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219075</xdr:colOff>
          <xdr:row>3</xdr:row>
          <xdr:rowOff>66675</xdr:rowOff>
        </xdr:from>
        <xdr:to>
          <xdr:col>29</xdr:col>
          <xdr:colOff>438150</xdr:colOff>
          <xdr:row>4</xdr:row>
          <xdr:rowOff>9525</xdr:rowOff>
        </xdr:to>
        <xdr:sp macro="" textlink="">
          <xdr:nvSpPr>
            <xdr:cNvPr id="1035" name="optFOS1112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1</xdr:col>
      <xdr:colOff>914400</xdr:colOff>
      <xdr:row>57</xdr:row>
      <xdr:rowOff>9525</xdr:rowOff>
    </xdr:from>
    <xdr:to>
      <xdr:col>14</xdr:col>
      <xdr:colOff>228600</xdr:colOff>
      <xdr:row>109</xdr:row>
      <xdr:rowOff>38100</xdr:rowOff>
    </xdr:to>
    <xdr:sp macro="" textlink="">
      <xdr:nvSpPr>
        <xdr:cNvPr id="3" name="Rechteck: abgerundete Ecken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1076325" y="8410575"/>
          <a:ext cx="3971925" cy="10706100"/>
        </a:xfrm>
        <a:prstGeom prst="roundRect">
          <a:avLst/>
        </a:prstGeom>
        <a:solidFill>
          <a:schemeClr val="bg1">
            <a:lumMod val="95000"/>
            <a:alpha val="92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de-DE" sz="1100"/>
        </a:p>
      </xdr:txBody>
    </xdr:sp>
    <xdr:clientData fPrintsWithSheet="0"/>
  </xdr:twoCellAnchor>
  <xdr:twoCellAnchor>
    <xdr:from>
      <xdr:col>1</xdr:col>
      <xdr:colOff>66675</xdr:colOff>
      <xdr:row>24</xdr:row>
      <xdr:rowOff>152399</xdr:rowOff>
    </xdr:from>
    <xdr:to>
      <xdr:col>2</xdr:col>
      <xdr:colOff>447675</xdr:colOff>
      <xdr:row>28</xdr:row>
      <xdr:rowOff>19050</xdr:rowOff>
    </xdr:to>
    <xdr:sp macro="" textlink="">
      <xdr:nvSpPr>
        <xdr:cNvPr id="4" name="Sprechblase: rechteckig mit abgerundeten Ecken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228600" y="5638799"/>
          <a:ext cx="1352550" cy="676276"/>
        </a:xfrm>
        <a:prstGeom prst="wedgeRoundRectCallout">
          <a:avLst>
            <a:gd name="adj1" fmla="val 8484"/>
            <a:gd name="adj2" fmla="val -77300"/>
            <a:gd name="adj3" fmla="val 16667"/>
          </a:avLst>
        </a:prstGeom>
        <a:solidFill>
          <a:schemeClr val="accent2">
            <a:lumMod val="40000"/>
            <a:lumOff val="60000"/>
          </a:schemeClr>
        </a:solidFill>
        <a:ln w="15875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lang="de-DE" sz="8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nicht</a:t>
          </a:r>
          <a:r>
            <a:rPr lang="de-DE" sz="800" b="1" u="sng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eingebracht werden kann:</a:t>
          </a:r>
          <a:r>
            <a:rPr lang="de-DE" sz="8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</a:t>
          </a:r>
          <a:br>
            <a:rPr lang="de-DE" sz="8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</a:br>
          <a:r>
            <a:rPr lang="de-DE" sz="8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Musik; Kunst; Sport; szenisches Gestalten; Arbeitstechniken</a:t>
          </a:r>
          <a:endParaRPr lang="de-DE" sz="800" b="1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16</xdr:col>
      <xdr:colOff>19050</xdr:colOff>
      <xdr:row>1</xdr:row>
      <xdr:rowOff>142875</xdr:rowOff>
    </xdr:from>
    <xdr:to>
      <xdr:col>21</xdr:col>
      <xdr:colOff>104775</xdr:colOff>
      <xdr:row>3</xdr:row>
      <xdr:rowOff>219076</xdr:rowOff>
    </xdr:to>
    <xdr:sp macro="" textlink="">
      <xdr:nvSpPr>
        <xdr:cNvPr id="19" name="Sprechblase: rechteckig mit abgerundeten Ecken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5838825" y="200025"/>
          <a:ext cx="904875" cy="571501"/>
        </a:xfrm>
        <a:prstGeom prst="wedgeRoundRectCallout">
          <a:avLst>
            <a:gd name="adj1" fmla="val 64737"/>
            <a:gd name="adj2" fmla="val -13320"/>
            <a:gd name="adj3" fmla="val 16667"/>
          </a:avLst>
        </a:prstGeom>
        <a:solidFill>
          <a:schemeClr val="accent5">
            <a:lumMod val="40000"/>
            <a:lumOff val="60000"/>
          </a:schemeClr>
        </a:solidFill>
        <a:ln w="15875">
          <a:solidFill>
            <a:schemeClr val="tx2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36000" tIns="0" rIns="36000" bIns="0" rtlCol="0" anchor="t"/>
        <a:lstStyle/>
        <a:p>
          <a:pPr algn="l"/>
          <a:r>
            <a:rPr lang="de-DE" sz="800" b="1" u="sng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Vorsicht!</a:t>
          </a:r>
          <a:r>
            <a:rPr lang="de-DE" sz="800" b="0" u="none" baseline="0">
              <a:solidFill>
                <a:schemeClr val="tx1"/>
              </a:solidFill>
              <a:latin typeface="Arial" panose="020B0604020202020204" pitchFamily="34" charset="0"/>
              <a:cs typeface="Arial" panose="020B0604020202020204" pitchFamily="34" charset="0"/>
            </a:rPr>
            <a:t> Beim Drücken gehen evtl. Daten verloren!!</a:t>
          </a:r>
          <a:endParaRPr lang="de-DE" sz="800" b="1" u="sng">
            <a:solidFill>
              <a:schemeClr val="tx1"/>
            </a:solidFill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190499</xdr:colOff>
      <xdr:row>1</xdr:row>
      <xdr:rowOff>19049</xdr:rowOff>
    </xdr:from>
    <xdr:to>
      <xdr:col>8</xdr:col>
      <xdr:colOff>47624</xdr:colOff>
      <xdr:row>30</xdr:row>
      <xdr:rowOff>66674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90499" y="209549"/>
          <a:ext cx="5953125" cy="5572125"/>
        </a:xfrm>
        <a:prstGeom prst="rect">
          <a:avLst/>
        </a:prstGeom>
        <a:solidFill>
          <a:srgbClr val="FFFFCC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DE" sz="1200" b="1">
              <a:solidFill>
                <a:srgbClr val="0000FF"/>
              </a:solidFill>
            </a:rPr>
            <a:t>Mit</a:t>
          </a:r>
          <a:r>
            <a:rPr lang="de-DE" sz="1200" b="1" baseline="0">
              <a:solidFill>
                <a:srgbClr val="0000FF"/>
              </a:solidFill>
            </a:rPr>
            <a:t> dem vorliegenden Notenrechner können Fachabiturschnitte ermittelt werden. 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u="sng" baseline="0">
              <a:solidFill>
                <a:srgbClr val="0000FF"/>
              </a:solidFill>
            </a:rPr>
            <a:t>Vorgehensweise:</a:t>
          </a:r>
        </a:p>
        <a:p>
          <a:r>
            <a:rPr lang="de-DE" sz="1200" b="1">
              <a:solidFill>
                <a:srgbClr val="0000FF"/>
              </a:solidFill>
            </a:rPr>
            <a:t>1) Name, Vorname und Fachrichtung bestimmen</a:t>
          </a:r>
        </a:p>
        <a:p>
          <a:r>
            <a:rPr lang="de-DE" sz="1200" b="1">
              <a:solidFill>
                <a:srgbClr val="0000FF"/>
              </a:solidFill>
            </a:rPr>
            <a:t>2) Einstellen</a:t>
          </a:r>
          <a:r>
            <a:rPr lang="de-DE" sz="1200" b="1" baseline="0">
              <a:solidFill>
                <a:srgbClr val="0000FF"/>
              </a:solidFill>
            </a:rPr>
            <a:t> ob FOS12  oder Wiederholer bzw. BOS12; 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    ---&gt; hier dann nichts mehr verändern, sonst gehen eingetragene Noten verloren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>
              <a:solidFill>
                <a:srgbClr val="0000FF"/>
              </a:solidFill>
            </a:rPr>
            <a:t>3) Notenpunkte in die entsprechenden grünen Felder eintragen</a:t>
          </a:r>
        </a:p>
        <a:p>
          <a:r>
            <a:rPr lang="de-DE" sz="1200" b="1">
              <a:solidFill>
                <a:srgbClr val="0000FF"/>
              </a:solidFill>
            </a:rPr>
            <a:t>4) Notenrechner</a:t>
          </a:r>
          <a:r>
            <a:rPr lang="de-DE" sz="1200" b="1" baseline="0">
              <a:solidFill>
                <a:srgbClr val="0000FF"/>
              </a:solidFill>
            </a:rPr>
            <a:t> ermittelt stets den aktuellen Notenschnitt der eingetragenen Noten</a:t>
          </a:r>
        </a:p>
        <a:p>
          <a:r>
            <a:rPr lang="de-DE" sz="1200" b="1" baseline="0">
              <a:solidFill>
                <a:srgbClr val="0000FF"/>
              </a:solidFill>
            </a:rPr>
            <a:t>5) wenn mehr Noten als nötig vorliegen, dann müssen Noten abgewählt werden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     dazu ein x in die gelben Felder setzen; abgewählte Noten erscheinen nun rosa</a:t>
          </a:r>
        </a:p>
        <a:p>
          <a:r>
            <a:rPr lang="de-DE" sz="1200" b="1" baseline="0">
              <a:solidFill>
                <a:srgbClr val="0000FF"/>
              </a:solidFill>
            </a:rPr>
            <a:t>6) es besteht die Möglichkeit Noten mithilfe einer Optimierung abzuwählen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     --&gt;   diese Auswahl kann jederzeit geändert werden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     die Auswirkung abgewählter Noten auf den Gesamtschnitt sieht man in den</a:t>
          </a:r>
          <a:br>
            <a:rPr lang="de-DE" sz="1200" b="1" baseline="0">
              <a:solidFill>
                <a:srgbClr val="0000FF"/>
              </a:solidFill>
            </a:rPr>
          </a:br>
          <a:r>
            <a:rPr lang="de-DE" sz="1200" b="1" baseline="0">
              <a:solidFill>
                <a:srgbClr val="0000FF"/>
              </a:solidFill>
            </a:rPr>
            <a:t>     zwei grünen Spalten </a:t>
          </a:r>
        </a:p>
        <a:p>
          <a:r>
            <a:rPr lang="de-DE" sz="1200" b="1" baseline="0">
              <a:solidFill>
                <a:srgbClr val="0000FF"/>
              </a:solidFill>
            </a:rPr>
            <a:t>7) das Programm gibt an verschiedenen Stellen folgende Hinweise:</a:t>
          </a:r>
        </a:p>
        <a:p>
          <a:r>
            <a:rPr lang="de-DE" sz="1200" b="1" baseline="0">
              <a:solidFill>
                <a:srgbClr val="0000FF"/>
              </a:solidFill>
            </a:rPr>
            <a:t>      - Anzahl bereits eingegeber Noten </a:t>
          </a:r>
        </a:p>
        <a:p>
          <a:r>
            <a:rPr lang="de-DE" sz="12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     - Anzahl abgewählter Noten</a:t>
          </a:r>
        </a:p>
        <a:p>
          <a:r>
            <a:rPr lang="de-DE" sz="12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     - Anzahl fehlender Noten </a:t>
          </a:r>
        </a:p>
        <a:p>
          <a:r>
            <a:rPr lang="de-DE" sz="1200" b="1" baseline="0">
              <a:solidFill>
                <a:srgbClr val="0000FF"/>
              </a:solidFill>
              <a:effectLst/>
              <a:latin typeface="+mn-lt"/>
              <a:ea typeface="+mn-ea"/>
              <a:cs typeface="+mn-cs"/>
            </a:rPr>
            <a:t>      - ob irgendwo Eingabefehler vorliegen . . .  etc. </a:t>
          </a:r>
        </a:p>
        <a:p>
          <a:endParaRPr lang="de-DE" sz="1200" b="1" baseline="0">
            <a:solidFill>
              <a:srgbClr val="0000FF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de-DE" sz="14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Den Berechnungen liegt die jeweils aktuelle FOBOSO zugrunde.</a:t>
          </a:r>
        </a:p>
        <a:p>
          <a:pPr algn="ctr"/>
          <a:r>
            <a:rPr lang="de-DE" sz="14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Trotz großer Sorgfalt kann nicht ausgeschlossen werden, </a:t>
          </a:r>
        </a:p>
        <a:p>
          <a:pPr algn="ctr"/>
          <a:r>
            <a:rPr lang="de-DE" sz="14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dass irgendwo Fehler sind!!  </a:t>
          </a:r>
        </a:p>
        <a:p>
          <a:pPr algn="ctr"/>
          <a:r>
            <a:rPr lang="de-DE" sz="16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Es wird keine Gewähr dafür übernommen, </a:t>
          </a:r>
        </a:p>
        <a:p>
          <a:pPr algn="ctr"/>
          <a:r>
            <a:rPr lang="de-DE" sz="1600" b="1" i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dass alle Werte korrekt errechnet sind!</a:t>
          </a:r>
        </a:p>
        <a:p>
          <a:pPr algn="ctr"/>
          <a:r>
            <a:rPr lang="de-DE" sz="1200" b="1" baseline="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Bitte selbst kontrollieren und nachrechnen.</a:t>
          </a:r>
        </a:p>
        <a:p>
          <a:endParaRPr lang="de-DE" sz="1100" baseline="0"/>
        </a:p>
        <a:p>
          <a:r>
            <a:rPr lang="de-DE" sz="1400" b="1" baseline="0">
              <a:solidFill>
                <a:srgbClr val="00B050"/>
              </a:solidFill>
            </a:rPr>
            <a:t>©    Franz Besl, FOS Landshut</a:t>
          </a:r>
          <a:endParaRPr lang="de-DE" sz="1400" b="1">
            <a:solidFill>
              <a:srgbClr val="00B050"/>
            </a:solidFill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609600</xdr:colOff>
      <xdr:row>29</xdr:row>
      <xdr:rowOff>285750</xdr:rowOff>
    </xdr:from>
    <xdr:to>
      <xdr:col>9</xdr:col>
      <xdr:colOff>38100</xdr:colOff>
      <xdr:row>31</xdr:row>
      <xdr:rowOff>142875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CxnSpPr/>
      </xdr:nvCxnSpPr>
      <xdr:spPr>
        <a:xfrm flipV="1">
          <a:off x="2219325" y="8039100"/>
          <a:ext cx="2533650" cy="381000"/>
        </a:xfrm>
        <a:prstGeom prst="straightConnector1">
          <a:avLst/>
        </a:prstGeom>
        <a:ln>
          <a:headEnd type="triangle"/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42</xdr:col>
      <xdr:colOff>476250</xdr:colOff>
      <xdr:row>13</xdr:row>
      <xdr:rowOff>44350</xdr:rowOff>
    </xdr:from>
    <xdr:to>
      <xdr:col>44</xdr:col>
      <xdr:colOff>409575</xdr:colOff>
      <xdr:row>19</xdr:row>
      <xdr:rowOff>47624</xdr:rowOff>
    </xdr:to>
    <xdr:sp macro="" textlink="'B1'!O62">
      <xdr:nvSpPr>
        <xdr:cNvPr id="5" name="Rechteck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11925300" y="3635275"/>
          <a:ext cx="1457325" cy="1231999"/>
        </a:xfrm>
        <a:prstGeom prst="rect">
          <a:avLst/>
        </a:prstGeom>
        <a:solidFill>
          <a:schemeClr val="accent5">
            <a:lumMod val="20000"/>
            <a:lumOff val="80000"/>
          </a:schemeClr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fld id="{FEA0EE7C-C73E-4F28-A680-1F799C6E52BD}" type="TxLink">
            <a:rPr lang="en-US" sz="1300" b="1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pPr marL="0" indent="0" algn="ctr"/>
            <a:t>Von bisher 0 möglichen sind aktuell 0 Punkte erreicht worden!</a:t>
          </a:fld>
          <a:endParaRPr lang="de-DE" sz="1300" b="1" i="0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 editAs="oneCell">
    <xdr:from>
      <xdr:col>42</xdr:col>
      <xdr:colOff>416964</xdr:colOff>
      <xdr:row>22</xdr:row>
      <xdr:rowOff>83515</xdr:rowOff>
    </xdr:from>
    <xdr:to>
      <xdr:col>44</xdr:col>
      <xdr:colOff>333375</xdr:colOff>
      <xdr:row>24</xdr:row>
      <xdr:rowOff>161925</xdr:rowOff>
    </xdr:to>
    <xdr:sp macro="" textlink="'B1'!AD30">
      <xdr:nvSpPr>
        <xdr:cNvPr id="6" name="Rechteck 5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SpPr/>
      </xdr:nvSpPr>
      <xdr:spPr>
        <a:xfrm>
          <a:off x="11866014" y="5331790"/>
          <a:ext cx="1440411" cy="459410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fld id="{0EAAAF32-5BBA-43EF-9A15-6DA89939EBCF}" type="TxLink">
            <a:rPr lang="en-US" sz="1100" b="1" i="0" u="none" strike="noStrike">
              <a:solidFill>
                <a:srgbClr val="FF0000"/>
              </a:solidFill>
              <a:latin typeface="Calibri"/>
              <a:ea typeface="+mn-ea"/>
              <a:cs typeface="Calibri"/>
            </a:rPr>
            <a:pPr marL="0" indent="0" algn="ctr"/>
            <a:t>Prüfungsnoten nicht komplett</a:t>
          </a:fld>
          <a:endParaRPr lang="de-DE" sz="1100" b="1" i="0" u="none" strike="noStrike">
            <a:solidFill>
              <a:srgbClr val="FF0000"/>
            </a:solidFill>
            <a:latin typeface="Calibri"/>
            <a:ea typeface="+mn-ea"/>
            <a:cs typeface="Calibri"/>
          </a:endParaRPr>
        </a:p>
      </xdr:txBody>
    </xdr:sp>
    <xdr:clientData/>
  </xdr:twoCellAnchor>
  <xdr:twoCellAnchor>
    <xdr:from>
      <xdr:col>51</xdr:col>
      <xdr:colOff>449960</xdr:colOff>
      <xdr:row>11</xdr:row>
      <xdr:rowOff>37490</xdr:rowOff>
    </xdr:from>
    <xdr:to>
      <xdr:col>55</xdr:col>
      <xdr:colOff>666750</xdr:colOff>
      <xdr:row>13</xdr:row>
      <xdr:rowOff>14937</xdr:rowOff>
    </xdr:to>
    <xdr:sp macro="" textlink="'B1'!X42">
      <xdr:nvSpPr>
        <xdr:cNvPr id="7" name="Rechteck 6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SpPr/>
      </xdr:nvSpPr>
      <xdr:spPr>
        <a:xfrm>
          <a:off x="18757010" y="3247415"/>
          <a:ext cx="3264790" cy="358447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t"/>
        <a:lstStyle/>
        <a:p>
          <a:pPr algn="l"/>
          <a:fld id="{644F2FFD-2C6E-4BA6-B3D1-E770D54BB900}" type="TxLink">
            <a:rPr lang="en-US" sz="900" b="0" i="0" u="none" strike="noStrike">
              <a:solidFill>
                <a:srgbClr val="000000"/>
              </a:solidFill>
              <a:latin typeface="Calibri"/>
              <a:cs typeface="Calibri"/>
            </a:rPr>
            <a:pPr algn="l"/>
            <a:t> </a:t>
          </a:fld>
          <a:endParaRPr lang="de-DE" sz="700"/>
        </a:p>
      </xdr:txBody>
    </xdr:sp>
    <xdr:clientData/>
  </xdr:twoCellAnchor>
  <xdr:twoCellAnchor editAs="oneCell">
    <xdr:from>
      <xdr:col>42</xdr:col>
      <xdr:colOff>677146</xdr:colOff>
      <xdr:row>5</xdr:row>
      <xdr:rowOff>161135</xdr:rowOff>
    </xdr:from>
    <xdr:to>
      <xdr:col>44</xdr:col>
      <xdr:colOff>209680</xdr:colOff>
      <xdr:row>10</xdr:row>
      <xdr:rowOff>85636</xdr:rowOff>
    </xdr:to>
    <xdr:sp macro="" textlink="'B1'!S30">
      <xdr:nvSpPr>
        <xdr:cNvPr id="9" name="Rechteck 8">
          <a:extLst>
            <a:ext uri="{FF2B5EF4-FFF2-40B4-BE49-F238E27FC236}">
              <a16:creationId xmlns:a16="http://schemas.microsoft.com/office/drawing/2014/main" id="{00000000-0008-0000-0300-000009000000}"/>
            </a:ext>
          </a:extLst>
        </xdr:cNvPr>
        <xdr:cNvSpPr/>
      </xdr:nvSpPr>
      <xdr:spPr>
        <a:xfrm rot="20194321">
          <a:off x="12126196" y="2256635"/>
          <a:ext cx="1056534" cy="1096076"/>
        </a:xfrm>
        <a:prstGeom prst="rect">
          <a:avLst/>
        </a:prstGeom>
        <a:noFill/>
        <a:ln w="3175">
          <a:solidFill>
            <a:schemeClr val="accent1">
              <a:shade val="50000"/>
              <a:alpha val="69000"/>
            </a:schemeClr>
          </a:solidFill>
          <a:prstDash val="sysDot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algn="ctr"/>
          <a:fld id="{28C89BF3-0F1D-4EA7-A085-E6EF57122FE8}" type="TxLink">
            <a:rPr lang="en-US" sz="1100" b="1" i="0" u="none" strike="noStrike">
              <a:solidFill>
                <a:srgbClr val="C00000"/>
              </a:solidFill>
              <a:latin typeface="Calibri"/>
              <a:cs typeface="Calibri"/>
            </a:rPr>
            <a:pPr algn="ctr"/>
            <a:t>HINWEIS! Falsche Notenanzahl, Eingabe,  … etc!!</a:t>
          </a:fld>
          <a:endParaRPr lang="de-DE" sz="900" b="1">
            <a:solidFill>
              <a:srgbClr val="C00000"/>
            </a:solidFill>
          </a:endParaRPr>
        </a:p>
      </xdr:txBody>
    </xdr:sp>
    <xdr:clientData/>
  </xdr:twoCellAnchor>
  <xdr:twoCellAnchor editAs="oneCell">
    <xdr:from>
      <xdr:col>42</xdr:col>
      <xdr:colOff>390525</xdr:colOff>
      <xdr:row>3</xdr:row>
      <xdr:rowOff>38100</xdr:rowOff>
    </xdr:from>
    <xdr:to>
      <xdr:col>44</xdr:col>
      <xdr:colOff>318740</xdr:colOff>
      <xdr:row>8</xdr:row>
      <xdr:rowOff>114301</xdr:rowOff>
    </xdr:to>
    <xdr:sp macro="" textlink="">
      <xdr:nvSpPr>
        <xdr:cNvPr id="10" name="Rechteck 9">
          <a:extLst>
            <a:ext uri="{FF2B5EF4-FFF2-40B4-BE49-F238E27FC236}">
              <a16:creationId xmlns:a16="http://schemas.microsoft.com/office/drawing/2014/main" id="{00000000-0008-0000-0300-00000A000000}"/>
            </a:ext>
          </a:extLst>
        </xdr:cNvPr>
        <xdr:cNvSpPr>
          <a:spLocks noChangeAspect="1"/>
        </xdr:cNvSpPr>
      </xdr:nvSpPr>
      <xdr:spPr>
        <a:xfrm>
          <a:off x="11839575" y="590550"/>
          <a:ext cx="1452215" cy="1952626"/>
        </a:xfrm>
        <a:prstGeom prst="rect">
          <a:avLst/>
        </a:prstGeom>
        <a:solidFill>
          <a:schemeClr val="bg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lIns="72000" tIns="36000" rIns="72000" bIns="36000" rtlCol="0" anchor="ctr"/>
        <a:lstStyle/>
        <a:p>
          <a:pPr marL="0" indent="0" algn="ctr"/>
          <a:r>
            <a:rPr lang="en-US" sz="1600" b="1" i="0" u="sng" strike="noStrike">
              <a:solidFill>
                <a:srgbClr val="C00000"/>
              </a:solidFill>
              <a:latin typeface="Calibri"/>
              <a:ea typeface="+mn-ea"/>
              <a:cs typeface="Calibri"/>
            </a:rPr>
            <a:t>Achtung!</a:t>
          </a:r>
          <a:r>
            <a:rPr lang="en-US" sz="11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> </a:t>
          </a:r>
          <a:r>
            <a:rPr lang="en-US" sz="9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  <a:t/>
          </a:r>
          <a:br>
            <a:rPr lang="en-US" sz="900" b="0" i="0" u="none" strike="noStrike">
              <a:solidFill>
                <a:srgbClr val="000000"/>
              </a:solidFill>
              <a:latin typeface="Calibri"/>
              <a:ea typeface="+mn-ea"/>
              <a:cs typeface="Calibri"/>
            </a:rPr>
          </a:br>
          <a:r>
            <a:rPr lang="en-US" sz="16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Testversion</a:t>
          </a:r>
          <a:r>
            <a:rPr lang="en-US" sz="10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  </a:t>
          </a:r>
          <a:r>
            <a:rPr lang="en-US" sz="11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keine Garantie!! </a:t>
          </a:r>
          <a:r>
            <a:rPr lang="en-US" sz="14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Empfehlung: </a:t>
          </a:r>
          <a:r>
            <a:rPr lang="en-US" sz="11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 </a:t>
          </a:r>
          <a:r>
            <a:rPr lang="en-US" sz="1000" b="1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Ergebnisse selber kontrollieren!!!  </a:t>
          </a:r>
          <a:r>
            <a:rPr lang="en-US" sz="9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/>
          </a:r>
          <a:br>
            <a:rPr lang="en-US" sz="9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</a:br>
          <a:r>
            <a:rPr lang="en-US" sz="1000" b="1" i="0" u="sng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Autor</a:t>
          </a:r>
          <a:r>
            <a:rPr lang="en-US" sz="1000" b="0" i="0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: </a:t>
          </a:r>
          <a:r>
            <a:rPr lang="en-US" sz="900" b="1" i="1" u="none" strike="noStrike" baseline="0">
              <a:solidFill>
                <a:srgbClr val="000000"/>
              </a:solidFill>
              <a:latin typeface="Calibri"/>
              <a:ea typeface="+mn-ea"/>
              <a:cs typeface="Calibri"/>
            </a:rPr>
            <a:t>Franz Besl,                 FOS Landshut</a:t>
          </a:r>
          <a:endParaRPr lang="en-US" sz="800" b="1" i="1" u="none" strike="noStrike">
            <a:solidFill>
              <a:srgbClr val="000000"/>
            </a:solidFill>
            <a:latin typeface="Calibri"/>
            <a:ea typeface="+mn-ea"/>
            <a:cs typeface="Calibri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285750</xdr:colOff>
          <xdr:row>3</xdr:row>
          <xdr:rowOff>0</xdr:rowOff>
        </xdr:from>
        <xdr:to>
          <xdr:col>17</xdr:col>
          <xdr:colOff>409575</xdr:colOff>
          <xdr:row>3</xdr:row>
          <xdr:rowOff>209550</xdr:rowOff>
        </xdr:to>
        <xdr:sp macro="" textlink="">
          <xdr:nvSpPr>
            <xdr:cNvPr id="2050" name="CheckBox1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3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7" Type="http://schemas.openxmlformats.org/officeDocument/2006/relationships/image" Target="../media/image2.emf"/><Relationship Id="rId12" Type="http://schemas.openxmlformats.org/officeDocument/2006/relationships/control" Target="../activeX/activeX5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0" Type="http://schemas.openxmlformats.org/officeDocument/2006/relationships/control" Target="../activeX/activeX4.xml"/><Relationship Id="rId4" Type="http://schemas.openxmlformats.org/officeDocument/2006/relationships/control" Target="../activeX/activeX1.xml"/><Relationship Id="rId9" Type="http://schemas.openxmlformats.org/officeDocument/2006/relationships/image" Target="../media/image3.emf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6.emf"/><Relationship Id="rId4" Type="http://schemas.openxmlformats.org/officeDocument/2006/relationships/control" Target="../activeX/activeX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1"/>
  <dimension ref="B1:BC107"/>
  <sheetViews>
    <sheetView showGridLines="0" showRowColHeaders="0" tabSelected="1" zoomScaleNormal="100" workbookViewId="0">
      <pane xSplit="35" ySplit="4" topLeftCell="AJ5" activePane="bottomRight" state="frozen"/>
      <selection pane="topRight" activeCell="AG1" sqref="AG1"/>
      <selection pane="bottomLeft" activeCell="A5" sqref="A5"/>
      <selection pane="bottomRight" activeCell="B6" sqref="B6"/>
    </sheetView>
  </sheetViews>
  <sheetFormatPr baseColWidth="10" defaultRowHeight="15" x14ac:dyDescent="0.25"/>
  <cols>
    <col min="1" max="1" width="2.42578125" customWidth="1"/>
    <col min="2" max="2" width="14.5703125" customWidth="1"/>
    <col min="3" max="4" width="10.28515625" customWidth="1"/>
    <col min="5" max="5" width="5" customWidth="1"/>
    <col min="6" max="6" width="3.5703125" customWidth="1"/>
    <col min="7" max="7" width="5" customWidth="1"/>
    <col min="8" max="8" width="3.85546875" customWidth="1"/>
    <col min="9" max="9" width="5" customWidth="1"/>
    <col min="10" max="10" width="3.42578125" customWidth="1"/>
    <col min="11" max="11" width="5" customWidth="1"/>
    <col min="12" max="12" width="3.85546875" customWidth="1"/>
    <col min="13" max="14" width="3.85546875" hidden="1" customWidth="1"/>
    <col min="15" max="15" width="9.5703125" customWidth="1"/>
    <col min="16" max="17" width="5.42578125" customWidth="1"/>
    <col min="18" max="19" width="1.42578125" hidden="1" customWidth="1"/>
    <col min="20" max="21" width="3.42578125" customWidth="1"/>
    <col min="22" max="22" width="3.7109375" customWidth="1"/>
    <col min="23" max="23" width="5.5703125" customWidth="1"/>
    <col min="24" max="24" width="2.7109375" hidden="1" customWidth="1"/>
    <col min="25" max="25" width="3.42578125" hidden="1" customWidth="1"/>
    <col min="26" max="26" width="3.28515625" hidden="1" customWidth="1"/>
    <col min="27" max="27" width="3.5703125" hidden="1" customWidth="1"/>
    <col min="28" max="28" width="5.85546875" hidden="1" customWidth="1"/>
    <col min="29" max="29" width="5.28515625" hidden="1" customWidth="1"/>
    <col min="30" max="30" width="7.28515625" customWidth="1"/>
    <col min="31" max="31" width="1.42578125" hidden="1" customWidth="1"/>
    <col min="32" max="35" width="5.42578125" customWidth="1"/>
    <col min="36" max="36" width="7.28515625" customWidth="1"/>
    <col min="37" max="37" width="7.7109375" customWidth="1"/>
    <col min="38" max="38" width="8.5703125" customWidth="1"/>
  </cols>
  <sheetData>
    <row r="1" spans="2:55" ht="4.7" customHeight="1" thickBot="1" x14ac:dyDescent="0.3"/>
    <row r="2" spans="2:55" ht="29.25" customHeight="1" x14ac:dyDescent="0.25">
      <c r="B2" s="406" t="s">
        <v>117</v>
      </c>
      <c r="C2" s="407"/>
      <c r="D2" s="407"/>
      <c r="E2" s="407"/>
      <c r="F2" s="407"/>
      <c r="G2" s="407"/>
      <c r="H2" s="407"/>
      <c r="I2" s="407"/>
      <c r="J2" s="407"/>
      <c r="K2" s="407"/>
      <c r="L2" s="407"/>
      <c r="M2" s="407"/>
      <c r="N2" s="407"/>
      <c r="O2" s="407"/>
      <c r="P2" s="407"/>
      <c r="Q2" s="407"/>
      <c r="R2" s="407"/>
      <c r="S2" s="407"/>
      <c r="T2" s="407"/>
      <c r="U2" s="407"/>
      <c r="V2" s="407"/>
      <c r="W2" s="407"/>
      <c r="X2" s="407"/>
      <c r="Y2" s="407"/>
      <c r="Z2" s="407"/>
      <c r="AA2" s="407"/>
      <c r="AB2" s="407"/>
      <c r="AC2" s="407"/>
      <c r="AD2" s="407"/>
      <c r="AE2" s="407"/>
      <c r="AF2" s="407"/>
      <c r="AG2" s="407"/>
      <c r="AH2" s="407"/>
      <c r="AI2" s="408"/>
      <c r="AU2" s="21"/>
      <c r="AV2" s="21"/>
      <c r="AW2" s="21"/>
      <c r="AX2" s="21"/>
      <c r="AY2" s="21"/>
      <c r="AZ2" s="21"/>
      <c r="BA2" s="21"/>
      <c r="BB2" s="21"/>
      <c r="BC2" s="21"/>
    </row>
    <row r="3" spans="2:55" ht="10.35" customHeight="1" x14ac:dyDescent="0.25">
      <c r="B3" s="412" t="s">
        <v>97</v>
      </c>
      <c r="C3" s="413"/>
      <c r="D3" s="413" t="s">
        <v>99</v>
      </c>
      <c r="E3" s="413"/>
      <c r="F3" s="413"/>
      <c r="G3" s="416"/>
      <c r="H3" s="416"/>
      <c r="I3" s="402" t="s">
        <v>167</v>
      </c>
      <c r="J3" s="48"/>
      <c r="K3" s="48"/>
      <c r="L3" s="48"/>
      <c r="M3" s="48"/>
      <c r="N3" s="48"/>
      <c r="O3" s="48"/>
      <c r="P3" s="48"/>
      <c r="Q3" s="48"/>
      <c r="R3" s="48"/>
      <c r="S3" s="48"/>
      <c r="T3" s="48"/>
      <c r="U3" s="48"/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181"/>
      <c r="AU3" s="21"/>
      <c r="AV3" s="21"/>
      <c r="AW3" s="21"/>
      <c r="AX3" s="21"/>
      <c r="AY3" s="21"/>
      <c r="AZ3" s="21"/>
      <c r="BA3" s="21"/>
      <c r="BB3" s="21"/>
      <c r="BC3" s="21"/>
    </row>
    <row r="4" spans="2:55" ht="21.4" customHeight="1" x14ac:dyDescent="0.25">
      <c r="B4" s="414" t="s">
        <v>165</v>
      </c>
      <c r="C4" s="415"/>
      <c r="D4" s="415" t="s">
        <v>166</v>
      </c>
      <c r="E4" s="415"/>
      <c r="F4" s="415"/>
      <c r="G4" s="417"/>
      <c r="H4" s="417"/>
      <c r="I4" s="48"/>
      <c r="J4" s="48"/>
      <c r="K4" s="48"/>
      <c r="L4" s="48"/>
      <c r="M4" s="48"/>
      <c r="N4" s="48"/>
      <c r="O4" s="48"/>
      <c r="P4" s="48"/>
      <c r="Q4" s="48"/>
      <c r="R4" s="48"/>
      <c r="S4" s="48"/>
      <c r="T4" s="48"/>
      <c r="U4" s="48"/>
      <c r="V4" s="48"/>
      <c r="W4" s="48"/>
      <c r="X4" s="48"/>
      <c r="Y4" s="48"/>
      <c r="Z4" s="48"/>
      <c r="AA4" s="48"/>
      <c r="AB4" s="48"/>
      <c r="AC4" s="48"/>
      <c r="AD4" s="436"/>
      <c r="AE4" s="48"/>
      <c r="AF4" s="48"/>
      <c r="AG4" s="48"/>
      <c r="AH4" s="48"/>
      <c r="AI4" s="18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</row>
    <row r="5" spans="2:55" ht="98.25" customHeight="1" thickBot="1" x14ac:dyDescent="0.3">
      <c r="B5" s="203" t="s">
        <v>34</v>
      </c>
      <c r="C5" s="202"/>
      <c r="D5" s="201"/>
      <c r="E5" s="409" t="s">
        <v>158</v>
      </c>
      <c r="F5" s="410"/>
      <c r="G5" s="410"/>
      <c r="H5" s="410"/>
      <c r="I5" s="410"/>
      <c r="J5" s="410"/>
      <c r="K5" s="410"/>
      <c r="L5" s="411"/>
      <c r="M5" s="16" t="s">
        <v>104</v>
      </c>
      <c r="N5" s="16" t="s">
        <v>103</v>
      </c>
      <c r="O5" s="334" t="s">
        <v>82</v>
      </c>
      <c r="P5" s="449" t="s">
        <v>157</v>
      </c>
      <c r="Q5" s="449"/>
      <c r="R5" s="328"/>
      <c r="S5" s="328"/>
      <c r="T5" s="340" t="s">
        <v>151</v>
      </c>
      <c r="U5" s="342" t="s">
        <v>152</v>
      </c>
      <c r="V5" s="343" t="s">
        <v>153</v>
      </c>
      <c r="W5" s="400" t="s">
        <v>162</v>
      </c>
      <c r="X5" s="428"/>
      <c r="Y5" s="429"/>
      <c r="Z5" s="430" t="s">
        <v>91</v>
      </c>
      <c r="AA5" s="431"/>
      <c r="AB5" s="433" t="s">
        <v>92</v>
      </c>
      <c r="AC5" s="434"/>
      <c r="AD5" s="436"/>
      <c r="AE5" s="48"/>
      <c r="AF5" s="48"/>
      <c r="AG5" s="48"/>
      <c r="AH5" s="48"/>
      <c r="AI5" s="181"/>
      <c r="AK5" s="6"/>
      <c r="AS5" s="21"/>
      <c r="AT5" s="21"/>
      <c r="AU5" s="21"/>
      <c r="AV5" s="21"/>
      <c r="AW5" s="21"/>
      <c r="AX5" s="21"/>
      <c r="AY5" s="21"/>
      <c r="AZ5" s="21"/>
      <c r="BA5" s="21"/>
      <c r="BB5" s="21"/>
      <c r="BC5" s="21"/>
    </row>
    <row r="6" spans="2:55" ht="12.95" customHeight="1" thickBot="1" x14ac:dyDescent="0.3">
      <c r="B6" s="249"/>
      <c r="C6" s="60" t="s">
        <v>37</v>
      </c>
      <c r="D6" s="135" t="s">
        <v>38</v>
      </c>
      <c r="E6" s="418" t="s">
        <v>17</v>
      </c>
      <c r="F6" s="419"/>
      <c r="G6" s="420" t="s">
        <v>18</v>
      </c>
      <c r="H6" s="421"/>
      <c r="I6" s="420" t="s">
        <v>20</v>
      </c>
      <c r="J6" s="421"/>
      <c r="K6" s="420" t="s">
        <v>19</v>
      </c>
      <c r="L6" s="421"/>
      <c r="M6" s="17"/>
      <c r="N6" s="81"/>
      <c r="O6" s="335"/>
      <c r="P6" s="356" t="s">
        <v>154</v>
      </c>
      <c r="Q6" s="356" t="s">
        <v>155</v>
      </c>
      <c r="R6" s="52"/>
      <c r="S6" s="52"/>
      <c r="T6" s="395"/>
      <c r="U6" s="397"/>
      <c r="V6" s="392"/>
      <c r="W6" s="349"/>
      <c r="X6" s="49"/>
      <c r="Y6" s="50"/>
      <c r="Z6" s="109"/>
      <c r="AA6" s="109"/>
      <c r="AB6" s="111"/>
      <c r="AC6" s="172"/>
      <c r="AD6" s="432" t="str">
        <f>'B1'!AD30</f>
        <v>Prüfungsnoten nicht komplett</v>
      </c>
      <c r="AE6" s="48"/>
      <c r="AF6" s="48"/>
      <c r="AG6" s="48"/>
      <c r="AH6" s="48"/>
      <c r="AI6" s="18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</row>
    <row r="7" spans="2:55" ht="15" customHeight="1" thickBot="1" x14ac:dyDescent="0.3">
      <c r="B7" s="183" t="s">
        <v>0</v>
      </c>
      <c r="C7" s="3"/>
      <c r="D7" s="14"/>
      <c r="E7" s="94"/>
      <c r="F7" s="211"/>
      <c r="G7" s="101"/>
      <c r="H7" s="96"/>
      <c r="I7" s="204"/>
      <c r="J7" s="205"/>
      <c r="K7" s="204"/>
      <c r="L7" s="205"/>
      <c r="M7" s="18">
        <f>COUNTA(E7,G7,I7,K7)</f>
        <v>0</v>
      </c>
      <c r="N7" s="82">
        <f>COUNTA(F7,H7,J7,L7)</f>
        <v>0</v>
      </c>
      <c r="O7" s="336" t="str">
        <f>'B1'!Q7</f>
        <v>Note fehlt</v>
      </c>
      <c r="P7" s="357" t="str">
        <f>'B1'!V7</f>
        <v/>
      </c>
      <c r="Q7" s="357" t="str">
        <f>'B1'!O40</f>
        <v>- -</v>
      </c>
      <c r="R7" s="53"/>
      <c r="S7" s="53"/>
      <c r="T7" s="396"/>
      <c r="U7" s="398"/>
      <c r="V7" s="393"/>
      <c r="W7" s="350"/>
      <c r="X7" s="51"/>
      <c r="Y7" s="50"/>
      <c r="Z7" s="110" t="str">
        <f>'B1'!Y7</f>
        <v/>
      </c>
      <c r="AA7" s="109" t="str">
        <f>'B1'!Z7</f>
        <v/>
      </c>
      <c r="AB7" s="112" t="str">
        <f>'B1'!AA7</f>
        <v/>
      </c>
      <c r="AC7" s="172" t="str">
        <f>'B1'!AB7</f>
        <v/>
      </c>
      <c r="AD7" s="432"/>
      <c r="AE7" s="48"/>
      <c r="AF7" s="48"/>
      <c r="AG7" s="48"/>
      <c r="AH7" s="48"/>
      <c r="AI7" s="181"/>
      <c r="AJ7" s="5"/>
      <c r="AK7" s="5"/>
      <c r="AL7" s="5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</row>
    <row r="8" spans="2:55" ht="15" customHeight="1" thickBot="1" x14ac:dyDescent="0.3">
      <c r="B8" s="183" t="s">
        <v>1</v>
      </c>
      <c r="C8" s="3"/>
      <c r="D8" s="14"/>
      <c r="E8" s="212"/>
      <c r="F8" s="213"/>
      <c r="G8" s="204"/>
      <c r="H8" s="205"/>
      <c r="I8" s="204"/>
      <c r="J8" s="205"/>
      <c r="K8" s="204"/>
      <c r="L8" s="205"/>
      <c r="M8" s="18">
        <f t="shared" ref="M8:M26" si="0">COUNTA(E8,G8,I8,K8)</f>
        <v>0</v>
      </c>
      <c r="N8" s="82">
        <f t="shared" ref="N8:N22" si="1">COUNTA(F8,H8,J8,L8)</f>
        <v>0</v>
      </c>
      <c r="O8" s="336" t="str">
        <f>'B1'!Q8</f>
        <v>Note fehlt</v>
      </c>
      <c r="P8" s="357" t="str">
        <f>'B1'!V8</f>
        <v/>
      </c>
      <c r="Q8" s="357" t="str">
        <f>'B1'!O41</f>
        <v>- -</v>
      </c>
      <c r="R8" s="53"/>
      <c r="S8" s="53"/>
      <c r="T8" s="341"/>
      <c r="U8" s="329"/>
      <c r="V8" s="344" t="str">
        <f>IF(AND(T8="",U8=""),"",IF(U8="",T8,ROUND((T8*2+U8)/3,0)))</f>
        <v/>
      </c>
      <c r="W8" s="401">
        <f>'B1'!$C$35</f>
        <v>3</v>
      </c>
      <c r="X8" s="51"/>
      <c r="Y8" s="50"/>
      <c r="Z8" s="110" t="str">
        <f>'B1'!Y8</f>
        <v/>
      </c>
      <c r="AA8" s="109" t="str">
        <f>'B1'!Z8</f>
        <v/>
      </c>
      <c r="AB8" s="112" t="str">
        <f>'B1'!AA8</f>
        <v/>
      </c>
      <c r="AC8" s="172" t="str">
        <f>'B1'!AB8</f>
        <v/>
      </c>
      <c r="AD8" s="432"/>
      <c r="AE8" s="48"/>
      <c r="AF8" s="48"/>
      <c r="AG8" s="48"/>
      <c r="AH8" s="48"/>
      <c r="AI8" s="181"/>
      <c r="AJ8" s="5"/>
      <c r="AK8" s="5"/>
      <c r="AL8" s="5"/>
    </row>
    <row r="9" spans="2:55" ht="15" customHeight="1" thickBot="1" x14ac:dyDescent="0.3">
      <c r="B9" s="183" t="s">
        <v>2</v>
      </c>
      <c r="C9" s="3"/>
      <c r="D9" s="14"/>
      <c r="E9" s="99"/>
      <c r="F9" s="100"/>
      <c r="G9" s="204"/>
      <c r="H9" s="205"/>
      <c r="I9" s="204"/>
      <c r="J9" s="205"/>
      <c r="K9" s="204"/>
      <c r="L9" s="205"/>
      <c r="M9" s="18">
        <f t="shared" si="0"/>
        <v>0</v>
      </c>
      <c r="N9" s="82">
        <f t="shared" si="1"/>
        <v>0</v>
      </c>
      <c r="O9" s="336" t="str">
        <f>'B1'!Q9</f>
        <v>Note fehlt</v>
      </c>
      <c r="P9" s="357" t="str">
        <f>'B1'!V9</f>
        <v/>
      </c>
      <c r="Q9" s="357" t="str">
        <f>'B1'!O42</f>
        <v>- -</v>
      </c>
      <c r="R9" s="53"/>
      <c r="S9" s="53"/>
      <c r="T9" s="341"/>
      <c r="U9" s="329"/>
      <c r="V9" s="344" t="str">
        <f t="shared" ref="V9:V14" si="2">IF(AND(T9="",U9=""),"",IF(U9="",T9,ROUND((T9*2+U9)/3,0)))</f>
        <v/>
      </c>
      <c r="W9" s="401">
        <f>'B1'!$C$35</f>
        <v>3</v>
      </c>
      <c r="X9" s="51"/>
      <c r="Y9" s="50"/>
      <c r="Z9" s="110" t="str">
        <f>'B1'!Y9</f>
        <v/>
      </c>
      <c r="AA9" s="109" t="str">
        <f>'B1'!Z9</f>
        <v/>
      </c>
      <c r="AB9" s="112" t="str">
        <f>'B1'!AA9</f>
        <v/>
      </c>
      <c r="AC9" s="172" t="str">
        <f>'B1'!AB9</f>
        <v/>
      </c>
      <c r="AD9" s="432"/>
      <c r="AE9" s="48"/>
      <c r="AF9" s="48"/>
      <c r="AG9" s="48"/>
      <c r="AH9" s="48"/>
      <c r="AI9" s="181"/>
      <c r="AJ9" s="5"/>
      <c r="AK9" s="5"/>
      <c r="AL9" s="5"/>
    </row>
    <row r="10" spans="2:55" ht="15" customHeight="1" thickBot="1" x14ac:dyDescent="0.3">
      <c r="B10" s="183" t="s">
        <v>3</v>
      </c>
      <c r="C10" s="3"/>
      <c r="D10" s="14"/>
      <c r="E10" s="204"/>
      <c r="F10" s="205"/>
      <c r="G10" s="204"/>
      <c r="H10" s="205"/>
      <c r="I10" s="298"/>
      <c r="J10" s="299"/>
      <c r="K10" s="298"/>
      <c r="L10" s="299"/>
      <c r="M10" s="18">
        <f t="shared" si="0"/>
        <v>0</v>
      </c>
      <c r="N10" s="82">
        <f t="shared" si="1"/>
        <v>0</v>
      </c>
      <c r="O10" s="336" t="str">
        <f>'B1'!Q10</f>
        <v>Note fehlt</v>
      </c>
      <c r="P10" s="357" t="str">
        <f>'B1'!V10</f>
        <v/>
      </c>
      <c r="Q10" s="357" t="str">
        <f>'B1'!O43</f>
        <v>- -</v>
      </c>
      <c r="R10" s="53"/>
      <c r="S10" s="53"/>
      <c r="T10" s="395"/>
      <c r="U10" s="397"/>
      <c r="V10" s="392"/>
      <c r="W10" s="349"/>
      <c r="X10" s="51"/>
      <c r="Y10" s="50"/>
      <c r="Z10" s="110" t="str">
        <f>'B1'!Y10</f>
        <v/>
      </c>
      <c r="AA10" s="109" t="str">
        <f>'B1'!Z10</f>
        <v/>
      </c>
      <c r="AB10" s="112" t="str">
        <f>'B1'!AA10</f>
        <v/>
      </c>
      <c r="AC10" s="172" t="str">
        <f>'B1'!AB10</f>
        <v/>
      </c>
      <c r="AD10" s="432"/>
      <c r="AE10" s="48"/>
      <c r="AF10" s="171"/>
      <c r="AG10" s="171"/>
      <c r="AH10" s="171"/>
      <c r="AI10" s="184"/>
      <c r="AJ10" s="5"/>
      <c r="AK10" s="5"/>
      <c r="AL10" s="5"/>
    </row>
    <row r="11" spans="2:55" ht="15" customHeight="1" thickBot="1" x14ac:dyDescent="0.3">
      <c r="B11" s="183" t="s">
        <v>4</v>
      </c>
      <c r="C11" s="3"/>
      <c r="D11" s="14"/>
      <c r="E11" s="94"/>
      <c r="F11" s="102"/>
      <c r="G11" s="101"/>
      <c r="H11" s="96"/>
      <c r="I11" s="204"/>
      <c r="J11" s="205"/>
      <c r="K11" s="204"/>
      <c r="L11" s="205"/>
      <c r="M11" s="18">
        <f t="shared" si="0"/>
        <v>0</v>
      </c>
      <c r="N11" s="82">
        <f t="shared" si="1"/>
        <v>0</v>
      </c>
      <c r="O11" s="336" t="str">
        <f>'B1'!Q11</f>
        <v>Note fehlt</v>
      </c>
      <c r="P11" s="357" t="str">
        <f>'B1'!V11</f>
        <v/>
      </c>
      <c r="Q11" s="357" t="str">
        <f>'B1'!O44</f>
        <v>- -</v>
      </c>
      <c r="R11" s="53"/>
      <c r="S11" s="53"/>
      <c r="T11" s="396"/>
      <c r="U11" s="398"/>
      <c r="V11" s="394"/>
      <c r="W11" s="350"/>
      <c r="X11" s="51"/>
      <c r="Y11" s="50"/>
      <c r="Z11" s="110" t="str">
        <f>'B1'!Y11</f>
        <v/>
      </c>
      <c r="AA11" s="109" t="str">
        <f>'B1'!Z11</f>
        <v/>
      </c>
      <c r="AB11" s="112" t="str">
        <f>'B1'!AA11</f>
        <v/>
      </c>
      <c r="AC11" s="172" t="str">
        <f>'B1'!AB11</f>
        <v/>
      </c>
      <c r="AD11" s="432"/>
      <c r="AE11" s="48"/>
      <c r="AF11" s="435"/>
      <c r="AG11" s="435"/>
      <c r="AH11" s="435"/>
      <c r="AI11" s="437"/>
      <c r="AJ11" s="5"/>
      <c r="AK11" s="5"/>
      <c r="AL11" s="5"/>
      <c r="AQ11" s="8"/>
    </row>
    <row r="12" spans="2:55" ht="15" customHeight="1" thickBot="1" x14ac:dyDescent="0.3">
      <c r="B12" s="183" t="s">
        <v>5</v>
      </c>
      <c r="C12" s="3"/>
      <c r="D12" s="14"/>
      <c r="E12" s="97"/>
      <c r="F12" s="98"/>
      <c r="G12" s="204"/>
      <c r="H12" s="205"/>
      <c r="I12" s="204"/>
      <c r="J12" s="205"/>
      <c r="K12" s="204"/>
      <c r="L12" s="205"/>
      <c r="M12" s="18">
        <f t="shared" si="0"/>
        <v>0</v>
      </c>
      <c r="N12" s="82">
        <f t="shared" si="1"/>
        <v>0</v>
      </c>
      <c r="O12" s="336" t="str">
        <f>'B1'!Q12</f>
        <v>Note fehlt</v>
      </c>
      <c r="P12" s="357" t="str">
        <f>'B1'!V12</f>
        <v/>
      </c>
      <c r="Q12" s="357" t="str">
        <f>'B1'!O45</f>
        <v>- -</v>
      </c>
      <c r="R12" s="53"/>
      <c r="S12" s="53"/>
      <c r="T12" s="341"/>
      <c r="U12" s="329"/>
      <c r="V12" s="344" t="str">
        <f t="shared" si="2"/>
        <v/>
      </c>
      <c r="W12" s="401">
        <f>'B1'!$C$35</f>
        <v>3</v>
      </c>
      <c r="X12" s="51"/>
      <c r="Y12" s="50"/>
      <c r="Z12" s="110" t="str">
        <f>'B1'!Y12</f>
        <v/>
      </c>
      <c r="AA12" s="109" t="str">
        <f>'B1'!Z12</f>
        <v/>
      </c>
      <c r="AB12" s="112" t="str">
        <f>'B1'!AA12</f>
        <v/>
      </c>
      <c r="AC12" s="172" t="str">
        <f>'B1'!AB12</f>
        <v/>
      </c>
      <c r="AD12" s="432"/>
      <c r="AE12" s="48"/>
      <c r="AF12" s="435"/>
      <c r="AG12" s="435"/>
      <c r="AH12" s="435"/>
      <c r="AI12" s="437"/>
      <c r="AJ12" s="5"/>
      <c r="AK12" s="5"/>
      <c r="AL12" s="5"/>
      <c r="AQ12" s="5"/>
    </row>
    <row r="13" spans="2:55" ht="6" customHeight="1" thickBot="1" x14ac:dyDescent="0.3">
      <c r="B13" s="266"/>
      <c r="C13" s="267"/>
      <c r="D13" s="267"/>
      <c r="E13" s="300"/>
      <c r="F13" s="300"/>
      <c r="G13" s="300"/>
      <c r="H13" s="300"/>
      <c r="I13" s="300"/>
      <c r="J13" s="300"/>
      <c r="K13" s="300"/>
      <c r="L13" s="300"/>
      <c r="M13" s="301"/>
      <c r="N13" s="301"/>
      <c r="O13" s="302"/>
      <c r="P13" s="357"/>
      <c r="Q13" s="357"/>
      <c r="R13" s="268"/>
      <c r="S13" s="268"/>
      <c r="T13" s="396"/>
      <c r="U13" s="399"/>
      <c r="V13" s="56"/>
      <c r="W13" s="351"/>
      <c r="X13" s="51"/>
      <c r="Y13" s="50"/>
      <c r="Z13" s="110" t="str">
        <f>'B1'!Y13</f>
        <v/>
      </c>
      <c r="AA13" s="109" t="str">
        <f>'B1'!Z13</f>
        <v/>
      </c>
      <c r="AB13" s="112" t="str">
        <f>'B1'!AA13</f>
        <v/>
      </c>
      <c r="AC13" s="172" t="str">
        <f>'B1'!AB13</f>
        <v/>
      </c>
      <c r="AD13" s="432"/>
      <c r="AE13" s="48"/>
      <c r="AF13" s="435"/>
      <c r="AG13" s="435"/>
      <c r="AH13" s="435"/>
      <c r="AI13" s="437"/>
      <c r="AJ13" s="5"/>
      <c r="AK13" s="5"/>
      <c r="AL13" s="5"/>
    </row>
    <row r="14" spans="2:55" ht="15" customHeight="1" thickBot="1" x14ac:dyDescent="0.3">
      <c r="B14" s="183" t="s">
        <v>6</v>
      </c>
      <c r="C14" s="130" t="str">
        <f>'B1'!C14</f>
        <v>BwR</v>
      </c>
      <c r="D14" s="131" t="str">
        <f>'B1'!D14</f>
        <v>BwR</v>
      </c>
      <c r="E14" s="97"/>
      <c r="F14" s="98"/>
      <c r="G14" s="204"/>
      <c r="H14" s="205"/>
      <c r="I14" s="204"/>
      <c r="J14" s="205"/>
      <c r="K14" s="204"/>
      <c r="L14" s="205"/>
      <c r="M14" s="18">
        <f t="shared" si="0"/>
        <v>0</v>
      </c>
      <c r="N14" s="82">
        <f t="shared" si="1"/>
        <v>0</v>
      </c>
      <c r="O14" s="336" t="str">
        <f>'B1'!Q14</f>
        <v>Note fehlt</v>
      </c>
      <c r="P14" s="357" t="str">
        <f>'B1'!V14</f>
        <v/>
      </c>
      <c r="Q14" s="357" t="str">
        <f>'B1'!O47</f>
        <v>- -</v>
      </c>
      <c r="R14" s="53"/>
      <c r="S14" s="53"/>
      <c r="T14" s="341"/>
      <c r="U14" s="329"/>
      <c r="V14" s="344" t="str">
        <f t="shared" si="2"/>
        <v/>
      </c>
      <c r="W14" s="401">
        <f>'B1'!$C$35</f>
        <v>3</v>
      </c>
      <c r="X14" s="51"/>
      <c r="Y14" s="50"/>
      <c r="Z14" s="110" t="str">
        <f>'B1'!Y14</f>
        <v/>
      </c>
      <c r="AA14" s="109" t="str">
        <f>'B1'!Z14</f>
        <v/>
      </c>
      <c r="AB14" s="112" t="str">
        <f>'B1'!AA14</f>
        <v/>
      </c>
      <c r="AC14" s="172" t="str">
        <f>'B1'!AB14</f>
        <v/>
      </c>
      <c r="AD14" s="432"/>
      <c r="AE14" s="48"/>
      <c r="AF14" s="170"/>
      <c r="AG14" s="170"/>
      <c r="AH14" s="170"/>
      <c r="AI14" s="185"/>
      <c r="AJ14" s="5"/>
      <c r="AK14" s="5"/>
      <c r="AL14" s="5"/>
    </row>
    <row r="15" spans="2:55" ht="15" customHeight="1" thickBot="1" x14ac:dyDescent="0.3">
      <c r="B15" s="186" t="s">
        <v>7</v>
      </c>
      <c r="C15" s="132" t="str">
        <f>'B1'!C15</f>
        <v>VWL</v>
      </c>
      <c r="D15" s="133" t="str">
        <f>'B1'!D15</f>
        <v>VWL</v>
      </c>
      <c r="E15" s="97"/>
      <c r="F15" s="98"/>
      <c r="G15" s="204"/>
      <c r="H15" s="205"/>
      <c r="I15" s="204"/>
      <c r="J15" s="205"/>
      <c r="K15" s="204"/>
      <c r="L15" s="205"/>
      <c r="M15" s="113">
        <f t="shared" si="0"/>
        <v>0</v>
      </c>
      <c r="N15" s="114">
        <f t="shared" si="1"/>
        <v>0</v>
      </c>
      <c r="O15" s="337" t="str">
        <f>'B1'!Q15</f>
        <v>Note fehlt</v>
      </c>
      <c r="P15" s="357" t="str">
        <f>'B1'!V15</f>
        <v/>
      </c>
      <c r="Q15" s="357" t="str">
        <f>'B1'!O48</f>
        <v>- -</v>
      </c>
      <c r="R15" s="53"/>
      <c r="S15" s="53"/>
      <c r="T15" s="347"/>
      <c r="U15" s="348"/>
      <c r="V15" s="348"/>
      <c r="W15" s="349"/>
      <c r="X15" s="51"/>
      <c r="Y15" s="50"/>
      <c r="Z15" s="115" t="str">
        <f>'B1'!Y15</f>
        <v/>
      </c>
      <c r="AA15" s="116" t="str">
        <f>'B1'!Z15</f>
        <v/>
      </c>
      <c r="AB15" s="117" t="str">
        <f>'B1'!AA15</f>
        <v/>
      </c>
      <c r="AC15" s="173" t="str">
        <f>'B1'!AB15</f>
        <v/>
      </c>
      <c r="AD15" s="432"/>
      <c r="AE15" s="48"/>
      <c r="AF15" s="48"/>
      <c r="AG15" s="90"/>
      <c r="AH15" s="90"/>
      <c r="AI15" s="187"/>
      <c r="AJ15" s="5"/>
      <c r="AK15" s="5"/>
    </row>
    <row r="16" spans="2:55" ht="10.9" customHeight="1" thickBot="1" x14ac:dyDescent="0.3">
      <c r="B16" s="358" t="s">
        <v>8</v>
      </c>
      <c r="C16" s="359" t="str">
        <f>'B1'!C16</f>
        <v>Rechtslehre</v>
      </c>
      <c r="D16" s="360" t="str">
        <f>'B1'!D16</f>
        <v>Naturwissensch.</v>
      </c>
      <c r="E16" s="361"/>
      <c r="F16" s="137"/>
      <c r="G16" s="136"/>
      <c r="H16" s="137"/>
      <c r="I16" s="136"/>
      <c r="J16" s="137"/>
      <c r="K16" s="136"/>
      <c r="L16" s="362"/>
      <c r="M16" s="138"/>
      <c r="N16" s="139"/>
      <c r="O16" s="338"/>
      <c r="P16" s="357"/>
      <c r="Q16" s="357"/>
      <c r="R16" s="127"/>
      <c r="S16" s="127"/>
      <c r="T16" s="53"/>
      <c r="U16" s="21"/>
      <c r="V16" s="9"/>
      <c r="W16" s="352"/>
      <c r="X16" s="128"/>
      <c r="Y16" s="129"/>
      <c r="Z16" s="110"/>
      <c r="AA16" s="109"/>
      <c r="AB16" s="112"/>
      <c r="AC16" s="172"/>
      <c r="AD16" s="432"/>
      <c r="AE16" s="48"/>
      <c r="AF16" s="48"/>
      <c r="AG16" s="90"/>
      <c r="AH16" s="90"/>
      <c r="AI16" s="187"/>
      <c r="AJ16" s="5"/>
      <c r="AK16" s="5"/>
    </row>
    <row r="17" spans="2:37" ht="18.75" customHeight="1" thickTop="1" thickBot="1" x14ac:dyDescent="0.3">
      <c r="B17" s="457" t="s">
        <v>159</v>
      </c>
      <c r="C17" s="455" t="s">
        <v>37</v>
      </c>
      <c r="D17" s="455"/>
      <c r="E17" s="363"/>
      <c r="F17" s="364"/>
      <c r="G17" s="363"/>
      <c r="H17" s="364"/>
      <c r="I17" s="365"/>
      <c r="J17" s="366"/>
      <c r="K17" s="366"/>
      <c r="L17" s="367"/>
      <c r="M17" s="142">
        <f t="shared" ref="M17:M18" si="3">COUNTA(E17,G17,I17,K17)</f>
        <v>0</v>
      </c>
      <c r="N17" s="143">
        <f t="shared" si="1"/>
        <v>0</v>
      </c>
      <c r="O17" s="337" t="str">
        <f>'B1'!Q17</f>
        <v>Profilfach 3 fehlt</v>
      </c>
      <c r="P17" s="357" t="str">
        <f>'B1'!V17</f>
        <v/>
      </c>
      <c r="Q17" s="357" t="str">
        <f>'B1'!O50</f>
        <v>- -</v>
      </c>
      <c r="R17" s="53"/>
      <c r="S17" s="53"/>
      <c r="T17" s="53"/>
      <c r="U17" s="21"/>
      <c r="V17" s="9"/>
      <c r="W17" s="352"/>
      <c r="X17" s="51"/>
      <c r="Y17" s="50"/>
      <c r="Z17" s="110" t="str">
        <f>'B1'!Y17</f>
        <v/>
      </c>
      <c r="AA17" s="109" t="str">
        <f>'B1'!Z17</f>
        <v/>
      </c>
      <c r="AB17" s="112" t="str">
        <f>'B1'!AA17</f>
        <v/>
      </c>
      <c r="AC17" s="172" t="str">
        <f>'B1'!AB17</f>
        <v/>
      </c>
      <c r="AD17" s="432"/>
      <c r="AE17" s="48"/>
      <c r="AF17" s="48"/>
      <c r="AG17" s="90"/>
      <c r="AH17" s="90"/>
      <c r="AI17" s="187"/>
      <c r="AJ17" s="5"/>
      <c r="AK17" s="5"/>
    </row>
    <row r="18" spans="2:37" ht="18.75" customHeight="1" thickTop="1" thickBot="1" x14ac:dyDescent="0.3">
      <c r="B18" s="458"/>
      <c r="C18" s="456" t="s">
        <v>38</v>
      </c>
      <c r="D18" s="456"/>
      <c r="E18" s="368"/>
      <c r="F18" s="369"/>
      <c r="G18" s="369"/>
      <c r="H18" s="370"/>
      <c r="I18" s="371"/>
      <c r="J18" s="372"/>
      <c r="K18" s="371"/>
      <c r="L18" s="373"/>
      <c r="M18" s="142">
        <f t="shared" si="3"/>
        <v>0</v>
      </c>
      <c r="N18" s="143">
        <f t="shared" si="1"/>
        <v>0</v>
      </c>
      <c r="O18" s="337" t="str">
        <f>'B1'!Q18</f>
        <v>Profilfach 3 fehlt</v>
      </c>
      <c r="P18" s="357" t="str">
        <f>'B1'!V18</f>
        <v/>
      </c>
      <c r="Q18" s="357" t="str">
        <f>'B1'!O51</f>
        <v>- -</v>
      </c>
      <c r="R18" s="53"/>
      <c r="S18" s="53"/>
      <c r="T18" s="53"/>
      <c r="U18" s="21"/>
      <c r="V18" s="9"/>
      <c r="W18" s="352"/>
      <c r="X18" s="51"/>
      <c r="Y18" s="50"/>
      <c r="Z18" s="110" t="str">
        <f>'B1'!Y18</f>
        <v/>
      </c>
      <c r="AA18" s="109" t="str">
        <f>'B1'!Z18</f>
        <v/>
      </c>
      <c r="AB18" s="112" t="str">
        <f>'B1'!AA18</f>
        <v/>
      </c>
      <c r="AC18" s="172" t="str">
        <f>'B1'!AB18</f>
        <v/>
      </c>
      <c r="AD18" s="432"/>
      <c r="AE18" s="48"/>
      <c r="AF18" s="48"/>
      <c r="AG18" s="90"/>
      <c r="AH18" s="90"/>
      <c r="AI18" s="187"/>
      <c r="AJ18" s="5"/>
      <c r="AK18" s="5"/>
    </row>
    <row r="19" spans="2:37" ht="18.75" customHeight="1" thickTop="1" thickBot="1" x14ac:dyDescent="0.3">
      <c r="B19" s="454" t="s">
        <v>160</v>
      </c>
      <c r="C19" s="454"/>
      <c r="D19" s="454"/>
      <c r="E19" s="374"/>
      <c r="F19" s="375"/>
      <c r="G19" s="376"/>
      <c r="H19" s="377"/>
      <c r="I19" s="376"/>
      <c r="J19" s="377"/>
      <c r="K19" s="376"/>
      <c r="L19" s="378"/>
      <c r="M19" s="142">
        <f>COUNTA(E19,G19,I19,K19)</f>
        <v>0</v>
      </c>
      <c r="N19" s="143">
        <f t="shared" si="1"/>
        <v>0</v>
      </c>
      <c r="O19" s="339" t="str">
        <f>'B1'!Q19</f>
        <v>Profilfach 3 fehlt</v>
      </c>
      <c r="P19" s="357" t="str">
        <f>'B1'!V19</f>
        <v/>
      </c>
      <c r="Q19" s="357" t="str">
        <f>'B1'!O52</f>
        <v>- -</v>
      </c>
      <c r="R19" s="53"/>
      <c r="S19" s="53"/>
      <c r="T19" s="53"/>
      <c r="U19" s="21"/>
      <c r="V19" s="9"/>
      <c r="W19" s="352"/>
      <c r="X19" s="51"/>
      <c r="Y19" s="50"/>
      <c r="Z19" s="115" t="str">
        <f>'B1'!Y19</f>
        <v/>
      </c>
      <c r="AA19" s="116" t="str">
        <f>'B1'!Z19</f>
        <v/>
      </c>
      <c r="AB19" s="117" t="str">
        <f>'B1'!AA19</f>
        <v/>
      </c>
      <c r="AC19" s="173" t="str">
        <f>'B1'!AB19</f>
        <v/>
      </c>
      <c r="AD19" s="432"/>
      <c r="AE19" s="48"/>
      <c r="AF19" s="440" t="s">
        <v>116</v>
      </c>
      <c r="AG19" s="441"/>
      <c r="AH19" s="441"/>
      <c r="AI19" s="442"/>
      <c r="AJ19" s="5"/>
      <c r="AK19" s="5"/>
    </row>
    <row r="20" spans="2:37" ht="4.1500000000000004" customHeight="1" thickTop="1" thickBot="1" x14ac:dyDescent="0.3">
      <c r="B20" s="188"/>
      <c r="C20" s="118"/>
      <c r="D20" s="119"/>
      <c r="E20" s="120"/>
      <c r="F20" s="120"/>
      <c r="G20" s="120"/>
      <c r="H20" s="120"/>
      <c r="I20" s="120"/>
      <c r="J20" s="120"/>
      <c r="K20" s="120"/>
      <c r="L20" s="120"/>
      <c r="M20" s="53"/>
      <c r="N20" s="53"/>
      <c r="O20" s="53"/>
      <c r="P20" s="357"/>
      <c r="Q20" s="357"/>
      <c r="R20" s="53"/>
      <c r="S20" s="53"/>
      <c r="T20" s="53"/>
      <c r="U20" s="21"/>
      <c r="V20" s="9"/>
      <c r="W20" s="9"/>
      <c r="X20" s="53"/>
      <c r="Y20" s="9"/>
      <c r="Z20" s="121"/>
      <c r="AA20" s="9"/>
      <c r="AB20" s="122"/>
      <c r="AC20" s="9"/>
      <c r="AD20" s="432"/>
      <c r="AE20" s="48"/>
      <c r="AF20" s="443"/>
      <c r="AG20" s="444"/>
      <c r="AH20" s="444"/>
      <c r="AI20" s="445"/>
      <c r="AJ20" s="5"/>
      <c r="AK20" s="5"/>
    </row>
    <row r="21" spans="2:37" ht="15" customHeight="1" thickBot="1" x14ac:dyDescent="0.3">
      <c r="B21" s="183" t="s">
        <v>12</v>
      </c>
      <c r="C21" s="3"/>
      <c r="D21" s="134" t="str">
        <f>'B1'!D21</f>
        <v>Informatik</v>
      </c>
      <c r="E21" s="123"/>
      <c r="F21" s="124"/>
      <c r="G21" s="125"/>
      <c r="H21" s="126"/>
      <c r="I21" s="204"/>
      <c r="J21" s="205"/>
      <c r="K21" s="204"/>
      <c r="L21" s="205"/>
      <c r="M21" s="18">
        <f t="shared" si="0"/>
        <v>0</v>
      </c>
      <c r="N21" s="82">
        <f t="shared" si="1"/>
        <v>0</v>
      </c>
      <c r="O21" s="336" t="str">
        <f>'B1'!Q21</f>
        <v>Note fehlt</v>
      </c>
      <c r="P21" s="357" t="str">
        <f>'B1'!V21</f>
        <v/>
      </c>
      <c r="Q21" s="357" t="str">
        <f>'B1'!O54</f>
        <v>- -</v>
      </c>
      <c r="R21" s="127"/>
      <c r="S21" s="127"/>
      <c r="T21" s="53"/>
      <c r="U21" s="21"/>
      <c r="V21" s="9"/>
      <c r="W21" s="352"/>
      <c r="X21" s="128"/>
      <c r="Y21" s="129"/>
      <c r="Z21" s="110" t="str">
        <f>'B1'!Y21</f>
        <v/>
      </c>
      <c r="AA21" s="109" t="str">
        <f>'B1'!Z21</f>
        <v/>
      </c>
      <c r="AB21" s="112" t="str">
        <f>'B1'!AA21</f>
        <v/>
      </c>
      <c r="AC21" s="172" t="str">
        <f>'B1'!AB21</f>
        <v/>
      </c>
      <c r="AD21" s="432"/>
      <c r="AE21" s="48"/>
      <c r="AF21" s="446"/>
      <c r="AG21" s="447"/>
      <c r="AH21" s="447"/>
      <c r="AI21" s="448"/>
      <c r="AJ21" s="5"/>
      <c r="AK21" s="5"/>
    </row>
    <row r="22" spans="2:37" ht="15" customHeight="1" thickBot="1" x14ac:dyDescent="0.3">
      <c r="B22" s="183" t="s">
        <v>13</v>
      </c>
      <c r="C22" s="3"/>
      <c r="D22" s="14"/>
      <c r="E22" s="207"/>
      <c r="F22" s="208"/>
      <c r="G22" s="209"/>
      <c r="H22" s="210"/>
      <c r="I22" s="204"/>
      <c r="J22" s="205"/>
      <c r="K22" s="204"/>
      <c r="L22" s="205"/>
      <c r="M22" s="18">
        <f t="shared" si="0"/>
        <v>0</v>
      </c>
      <c r="N22" s="82">
        <f t="shared" si="1"/>
        <v>0</v>
      </c>
      <c r="O22" s="336" t="str">
        <f>'B1'!Q22</f>
        <v>Note fehlt</v>
      </c>
      <c r="P22" s="357" t="str">
        <f>'B1'!V22</f>
        <v/>
      </c>
      <c r="Q22" s="357" t="str">
        <f>'B1'!O55</f>
        <v>- -</v>
      </c>
      <c r="R22" s="53"/>
      <c r="S22" s="53"/>
      <c r="T22" s="53"/>
      <c r="U22" s="21"/>
      <c r="V22" s="9"/>
      <c r="W22" s="352"/>
      <c r="X22" s="51"/>
      <c r="Y22" s="50"/>
      <c r="Z22" s="110" t="str">
        <f>'B1'!Y22</f>
        <v/>
      </c>
      <c r="AA22" s="109" t="str">
        <f>'B1'!Z22</f>
        <v/>
      </c>
      <c r="AB22" s="112" t="str">
        <f>'B1'!AA22</f>
        <v/>
      </c>
      <c r="AC22" s="172" t="str">
        <f>'B1'!AB22</f>
        <v/>
      </c>
      <c r="AD22" s="432"/>
      <c r="AE22" s="48"/>
      <c r="AF22" s="189"/>
      <c r="AG22" s="438" t="e">
        <f>'B1'!M66</f>
        <v>#DIV/0!</v>
      </c>
      <c r="AH22" s="439"/>
      <c r="AI22" s="190"/>
      <c r="AJ22" s="5"/>
      <c r="AK22" s="5"/>
    </row>
    <row r="23" spans="2:37" ht="15" customHeight="1" thickBot="1" x14ac:dyDescent="0.3">
      <c r="B23" s="183" t="s">
        <v>14</v>
      </c>
      <c r="C23" s="3"/>
      <c r="D23" s="14"/>
      <c r="E23" s="97"/>
      <c r="F23" s="103"/>
      <c r="G23" s="106"/>
      <c r="H23" s="98"/>
      <c r="I23" s="204"/>
      <c r="J23" s="205"/>
      <c r="K23" s="204"/>
      <c r="L23" s="205"/>
      <c r="M23" s="18">
        <f>COUNTA(E23,G23,I23,K23)</f>
        <v>0</v>
      </c>
      <c r="N23" s="82">
        <f>COUNTA(F23,H23,J23,L23)</f>
        <v>0</v>
      </c>
      <c r="O23" s="336" t="str">
        <f>'B1'!Q23</f>
        <v>Note fehlt</v>
      </c>
      <c r="P23" s="357" t="str">
        <f>'B1'!V23</f>
        <v/>
      </c>
      <c r="Q23" s="357" t="str">
        <f>'B1'!O56</f>
        <v>- -</v>
      </c>
      <c r="R23" s="53"/>
      <c r="S23" s="53"/>
      <c r="T23" s="53"/>
      <c r="U23" s="21"/>
      <c r="V23" s="9"/>
      <c r="W23" s="352"/>
      <c r="X23" s="51"/>
      <c r="Y23" s="50"/>
      <c r="Z23" s="110" t="str">
        <f>'B1'!Y23</f>
        <v/>
      </c>
      <c r="AA23" s="109" t="str">
        <f>'B1'!Z23</f>
        <v/>
      </c>
      <c r="AB23" s="112" t="str">
        <f>'B1'!AA23</f>
        <v/>
      </c>
      <c r="AC23" s="172" t="str">
        <f>'B1'!AB23</f>
        <v/>
      </c>
      <c r="AD23" s="432"/>
      <c r="AE23" s="48"/>
      <c r="AF23" s="189"/>
      <c r="AG23" s="422" t="e">
        <f>'B1'!M67</f>
        <v>#DIV/0!</v>
      </c>
      <c r="AH23" s="423"/>
      <c r="AI23" s="191"/>
      <c r="AJ23" s="5"/>
      <c r="AK23" s="5"/>
    </row>
    <row r="24" spans="2:37" ht="15" customHeight="1" thickBot="1" x14ac:dyDescent="0.3">
      <c r="B24" s="183" t="s">
        <v>119</v>
      </c>
      <c r="C24" s="452" t="s">
        <v>126</v>
      </c>
      <c r="D24" s="453"/>
      <c r="E24" s="97"/>
      <c r="F24" s="103"/>
      <c r="G24" s="106"/>
      <c r="H24" s="98"/>
      <c r="I24" s="204"/>
      <c r="J24" s="214"/>
      <c r="K24" s="204"/>
      <c r="L24" s="215"/>
      <c r="M24" s="18">
        <f>COUNTA(E24,G24,I24,K24)</f>
        <v>0</v>
      </c>
      <c r="N24" s="82">
        <f>COUNTA(F24,H24,J24,L24)</f>
        <v>0</v>
      </c>
      <c r="O24" s="336" t="str">
        <f>'B1'!Q24</f>
        <v>okay</v>
      </c>
      <c r="P24" s="357" t="str">
        <f>'B1'!V24</f>
        <v/>
      </c>
      <c r="Q24" s="357" t="str">
        <f>'B1'!O57</f>
        <v>- -</v>
      </c>
      <c r="R24" s="53"/>
      <c r="S24" s="53"/>
      <c r="T24" s="53"/>
      <c r="U24" s="21"/>
      <c r="V24" s="9"/>
      <c r="W24" s="352"/>
      <c r="X24" s="51"/>
      <c r="Y24" s="50"/>
      <c r="Z24" s="110"/>
      <c r="AA24" s="109"/>
      <c r="AB24" s="112"/>
      <c r="AC24" s="172"/>
      <c r="AD24" s="432"/>
      <c r="AE24" s="48"/>
      <c r="AF24" s="189"/>
      <c r="AG24" s="424"/>
      <c r="AH24" s="425"/>
      <c r="AI24" s="191"/>
      <c r="AJ24" s="5"/>
      <c r="AK24" s="5"/>
    </row>
    <row r="25" spans="2:37" ht="15" customHeight="1" thickBot="1" x14ac:dyDescent="0.3">
      <c r="B25" s="183"/>
      <c r="C25" s="450" t="s">
        <v>15</v>
      </c>
      <c r="D25" s="451"/>
      <c r="E25" s="99"/>
      <c r="F25" s="103"/>
      <c r="G25" s="105"/>
      <c r="H25" s="98"/>
      <c r="I25" s="403"/>
      <c r="J25" s="404"/>
      <c r="K25" s="405"/>
      <c r="L25" s="206"/>
      <c r="M25" s="18">
        <f t="shared" si="0"/>
        <v>0</v>
      </c>
      <c r="N25" s="82"/>
      <c r="O25" s="108" t="str">
        <f>'B1'!Q25</f>
        <v>Note fehlt</v>
      </c>
      <c r="P25" s="53"/>
      <c r="Q25" s="53"/>
      <c r="R25" s="53"/>
      <c r="S25" s="53"/>
      <c r="T25" s="53"/>
      <c r="U25" s="21"/>
      <c r="V25" s="9"/>
      <c r="W25" s="352"/>
      <c r="X25" s="51"/>
      <c r="Y25" s="50"/>
      <c r="Z25" s="110" t="str">
        <f>'B1'!Y25</f>
        <v/>
      </c>
      <c r="AA25" s="109" t="e">
        <f>'B1'!Z25</f>
        <v>#VALUE!</v>
      </c>
      <c r="AB25" s="112" t="e">
        <f>'B1'!AA25</f>
        <v>#VALUE!</v>
      </c>
      <c r="AC25" s="172" t="e">
        <f>'B1'!AB25</f>
        <v>#VALUE!</v>
      </c>
      <c r="AD25" s="432"/>
      <c r="AE25" s="48"/>
      <c r="AF25" s="189"/>
      <c r="AG25" s="426"/>
      <c r="AH25" s="427"/>
      <c r="AI25" s="191"/>
      <c r="AJ25" s="5"/>
      <c r="AK25" s="5"/>
    </row>
    <row r="26" spans="2:37" ht="15" customHeight="1" thickBot="1" x14ac:dyDescent="0.3">
      <c r="B26" s="183"/>
      <c r="C26" s="450" t="s">
        <v>100</v>
      </c>
      <c r="D26" s="451"/>
      <c r="E26" s="204"/>
      <c r="F26" s="107"/>
      <c r="G26" s="204"/>
      <c r="H26" s="99"/>
      <c r="I26" s="101"/>
      <c r="J26" s="104"/>
      <c r="K26" s="101"/>
      <c r="L26" s="100"/>
      <c r="M26" s="18">
        <f t="shared" si="0"/>
        <v>0</v>
      </c>
      <c r="N26" s="82"/>
      <c r="O26" s="108"/>
      <c r="P26" s="345"/>
      <c r="Q26" s="346"/>
      <c r="R26" s="346"/>
      <c r="S26" s="346"/>
      <c r="T26" s="346"/>
      <c r="U26" s="353"/>
      <c r="V26" s="354"/>
      <c r="W26" s="355"/>
      <c r="X26" s="51"/>
      <c r="Y26" s="50"/>
      <c r="Z26" s="110" t="e">
        <f>'B1'!Y26</f>
        <v>#VALUE!</v>
      </c>
      <c r="AA26" s="109" t="e">
        <f>'B1'!Z26</f>
        <v>#VALUE!</v>
      </c>
      <c r="AB26" s="112" t="e">
        <f>'B1'!AA26</f>
        <v>#VALUE!</v>
      </c>
      <c r="AC26" s="172" t="e">
        <f>'B1'!AB26</f>
        <v>#VALUE!</v>
      </c>
      <c r="AD26" s="432"/>
      <c r="AE26" s="48"/>
      <c r="AF26" s="21"/>
      <c r="AG26" s="21"/>
      <c r="AH26" s="21"/>
      <c r="AI26" s="192"/>
      <c r="AK26" s="5"/>
    </row>
    <row r="27" spans="2:37" x14ac:dyDescent="0.25">
      <c r="B27" s="193"/>
      <c r="C27" s="194"/>
      <c r="D27" s="194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48"/>
      <c r="Y27" s="48"/>
      <c r="Z27" s="48"/>
      <c r="AA27" s="48"/>
      <c r="AB27" s="48"/>
      <c r="AC27" s="48"/>
      <c r="AD27" s="48"/>
      <c r="AE27" s="48"/>
      <c r="AF27" s="48"/>
      <c r="AG27" s="48"/>
      <c r="AH27" s="48"/>
      <c r="AI27" s="181"/>
    </row>
    <row r="28" spans="2:37" ht="18.75" x14ac:dyDescent="0.3">
      <c r="B28" s="195"/>
      <c r="C28" s="194"/>
      <c r="D28" s="48"/>
      <c r="E28" s="48"/>
      <c r="F28" s="48"/>
      <c r="G28" s="48"/>
      <c r="H28" s="48"/>
      <c r="I28" s="48"/>
      <c r="J28" s="48"/>
      <c r="K28" s="48"/>
      <c r="L28" s="48"/>
      <c r="M28" s="21"/>
      <c r="N28" s="22"/>
      <c r="O28" s="22"/>
      <c r="P28" s="22"/>
      <c r="Q28" s="22"/>
      <c r="R28" s="22"/>
      <c r="S28" s="22"/>
      <c r="T28" s="22"/>
      <c r="U28" s="48"/>
      <c r="V28" s="196" t="s">
        <v>114</v>
      </c>
      <c r="W28" s="48"/>
      <c r="X28" s="48"/>
      <c r="Y28" s="48"/>
      <c r="Z28" s="48"/>
      <c r="AA28" s="48"/>
      <c r="AB28" s="48"/>
      <c r="AC28" s="48"/>
      <c r="AD28" s="48"/>
      <c r="AE28" s="48"/>
      <c r="AF28" s="48"/>
      <c r="AG28" s="48"/>
      <c r="AH28" s="48"/>
      <c r="AI28" s="181"/>
    </row>
    <row r="29" spans="2:37" ht="16.5" thickBot="1" x14ac:dyDescent="0.3">
      <c r="B29" s="197" t="s">
        <v>163</v>
      </c>
      <c r="C29" s="198"/>
      <c r="D29" s="198"/>
      <c r="E29" s="199" t="s">
        <v>164</v>
      </c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200"/>
    </row>
    <row r="30" spans="2:37" x14ac:dyDescent="0.25">
      <c r="C30" s="48"/>
      <c r="D30" s="48"/>
      <c r="E30" s="48"/>
      <c r="F30" s="48"/>
      <c r="G30" s="48"/>
      <c r="H30" s="48"/>
      <c r="I30" s="48"/>
      <c r="J30" s="180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</row>
    <row r="33" spans="3:8" hidden="1" x14ac:dyDescent="0.25">
      <c r="G33" t="s">
        <v>93</v>
      </c>
    </row>
    <row r="34" spans="3:8" hidden="1" x14ac:dyDescent="0.25">
      <c r="G34" t="s">
        <v>94</v>
      </c>
      <c r="H34" t="s">
        <v>95</v>
      </c>
    </row>
    <row r="35" spans="3:8" hidden="1" x14ac:dyDescent="0.25">
      <c r="C35" s="55" t="s">
        <v>33</v>
      </c>
      <c r="D35" s="54">
        <v>1</v>
      </c>
      <c r="G35" s="83">
        <v>15</v>
      </c>
      <c r="H35" t="s">
        <v>96</v>
      </c>
    </row>
    <row r="36" spans="3:8" hidden="1" x14ac:dyDescent="0.25">
      <c r="C36" s="55" t="s">
        <v>32</v>
      </c>
      <c r="D36" s="54">
        <v>2</v>
      </c>
      <c r="G36" s="83">
        <v>14</v>
      </c>
    </row>
    <row r="37" spans="3:8" hidden="1" x14ac:dyDescent="0.25">
      <c r="C37" s="55" t="s">
        <v>34</v>
      </c>
      <c r="D37" s="54">
        <v>3</v>
      </c>
      <c r="G37" s="83">
        <v>13</v>
      </c>
      <c r="H37" t="s">
        <v>29</v>
      </c>
    </row>
    <row r="38" spans="3:8" hidden="1" x14ac:dyDescent="0.25">
      <c r="C38" s="55" t="s">
        <v>35</v>
      </c>
      <c r="D38" s="54">
        <v>4</v>
      </c>
      <c r="G38" s="83">
        <v>12</v>
      </c>
    </row>
    <row r="39" spans="3:8" hidden="1" x14ac:dyDescent="0.25">
      <c r="G39" s="83">
        <v>11</v>
      </c>
    </row>
    <row r="40" spans="3:8" hidden="1" x14ac:dyDescent="0.25">
      <c r="G40" s="83">
        <v>10</v>
      </c>
    </row>
    <row r="41" spans="3:8" hidden="1" x14ac:dyDescent="0.25">
      <c r="G41" s="83">
        <v>9</v>
      </c>
    </row>
    <row r="42" spans="3:8" hidden="1" x14ac:dyDescent="0.25">
      <c r="G42" s="83">
        <v>8</v>
      </c>
    </row>
    <row r="43" spans="3:8" hidden="1" x14ac:dyDescent="0.25">
      <c r="G43" s="83">
        <v>7</v>
      </c>
    </row>
    <row r="44" spans="3:8" hidden="1" x14ac:dyDescent="0.25">
      <c r="G44" s="83">
        <v>6</v>
      </c>
    </row>
    <row r="45" spans="3:8" hidden="1" x14ac:dyDescent="0.25">
      <c r="G45" s="83">
        <v>5</v>
      </c>
    </row>
    <row r="46" spans="3:8" hidden="1" x14ac:dyDescent="0.25">
      <c r="G46" s="83">
        <v>4</v>
      </c>
    </row>
    <row r="47" spans="3:8" hidden="1" x14ac:dyDescent="0.25">
      <c r="G47" s="83">
        <v>3</v>
      </c>
    </row>
    <row r="48" spans="3:8" hidden="1" x14ac:dyDescent="0.25">
      <c r="G48" s="83">
        <v>2</v>
      </c>
    </row>
    <row r="49" spans="3:7" hidden="1" x14ac:dyDescent="0.25">
      <c r="G49" s="83">
        <v>1</v>
      </c>
    </row>
    <row r="50" spans="3:7" hidden="1" x14ac:dyDescent="0.25">
      <c r="G50" s="83">
        <v>0</v>
      </c>
    </row>
    <row r="62" spans="3:7" ht="38.25" x14ac:dyDescent="0.25">
      <c r="C62" s="293" t="s">
        <v>133</v>
      </c>
      <c r="D62" s="293" t="s">
        <v>131</v>
      </c>
      <c r="E62" s="293" t="s">
        <v>132</v>
      </c>
    </row>
    <row r="63" spans="3:7" x14ac:dyDescent="0.25">
      <c r="C63" s="294"/>
      <c r="D63" s="295" t="b">
        <v>0</v>
      </c>
      <c r="E63" s="295" t="b">
        <v>1</v>
      </c>
    </row>
    <row r="64" spans="3:7" x14ac:dyDescent="0.25">
      <c r="C64" s="391" t="s">
        <v>161</v>
      </c>
      <c r="D64" s="391" t="b">
        <f>IF(B5="Technik",TRUE,FALSE)</f>
        <v>0</v>
      </c>
    </row>
    <row r="65" spans="4:12" ht="15.75" thickBot="1" x14ac:dyDescent="0.3"/>
    <row r="66" spans="4:12" ht="15.75" thickBot="1" x14ac:dyDescent="0.3">
      <c r="D66" s="7" t="s">
        <v>137</v>
      </c>
      <c r="E66" s="94"/>
      <c r="F66" s="211"/>
      <c r="G66" s="101"/>
      <c r="H66" s="96"/>
      <c r="I66" s="204"/>
      <c r="J66" s="205"/>
      <c r="K66" s="204"/>
      <c r="L66" s="205"/>
    </row>
    <row r="67" spans="4:12" ht="15.75" thickBot="1" x14ac:dyDescent="0.3">
      <c r="E67" s="212"/>
      <c r="F67" s="213"/>
      <c r="G67" s="204"/>
      <c r="H67" s="205"/>
      <c r="I67" s="204"/>
      <c r="J67" s="205"/>
      <c r="K67" s="204"/>
      <c r="L67" s="205"/>
    </row>
    <row r="68" spans="4:12" ht="15.75" thickBot="1" x14ac:dyDescent="0.3">
      <c r="E68" s="99"/>
      <c r="F68" s="100"/>
      <c r="G68" s="204"/>
      <c r="H68" s="205"/>
      <c r="I68" s="204"/>
      <c r="J68" s="205"/>
      <c r="K68" s="204"/>
      <c r="L68" s="205"/>
    </row>
    <row r="69" spans="4:12" ht="15.75" thickBot="1" x14ac:dyDescent="0.3">
      <c r="E69" s="204"/>
      <c r="F69" s="205"/>
      <c r="G69" s="204"/>
      <c r="H69" s="205"/>
      <c r="I69" s="298"/>
      <c r="J69" s="299"/>
      <c r="K69" s="298"/>
      <c r="L69" s="299"/>
    </row>
    <row r="70" spans="4:12" ht="15.75" thickBot="1" x14ac:dyDescent="0.3">
      <c r="E70" s="94"/>
      <c r="F70" s="102"/>
      <c r="G70" s="101"/>
      <c r="H70" s="96"/>
      <c r="I70" s="204"/>
      <c r="J70" s="205"/>
      <c r="K70" s="204"/>
      <c r="L70" s="205"/>
    </row>
    <row r="71" spans="4:12" ht="15.75" thickBot="1" x14ac:dyDescent="0.3">
      <c r="E71" s="97"/>
      <c r="F71" s="98"/>
      <c r="G71" s="204"/>
      <c r="H71" s="205"/>
      <c r="I71" s="204"/>
      <c r="J71" s="205"/>
      <c r="K71" s="204"/>
      <c r="L71" s="205"/>
    </row>
    <row r="72" spans="4:12" ht="15.75" thickBot="1" x14ac:dyDescent="0.3">
      <c r="E72" s="300"/>
      <c r="F72" s="300"/>
      <c r="G72" s="300"/>
      <c r="H72" s="300"/>
      <c r="I72" s="300"/>
      <c r="J72" s="300"/>
      <c r="K72" s="300"/>
      <c r="L72" s="300"/>
    </row>
    <row r="73" spans="4:12" ht="15.75" thickBot="1" x14ac:dyDescent="0.3">
      <c r="E73" s="97"/>
      <c r="F73" s="98"/>
      <c r="G73" s="204"/>
      <c r="H73" s="205"/>
      <c r="I73" s="204"/>
      <c r="J73" s="205"/>
      <c r="K73" s="204"/>
      <c r="L73" s="205"/>
    </row>
    <row r="74" spans="4:12" ht="15.75" thickBot="1" x14ac:dyDescent="0.3">
      <c r="E74" s="97"/>
      <c r="F74" s="98"/>
      <c r="G74" s="204"/>
      <c r="H74" s="205"/>
      <c r="I74" s="204"/>
      <c r="J74" s="205"/>
      <c r="K74" s="204"/>
      <c r="L74" s="205"/>
    </row>
    <row r="75" spans="4:12" ht="15.75" thickBot="1" x14ac:dyDescent="0.3">
      <c r="E75" s="361"/>
      <c r="F75" s="137"/>
      <c r="G75" s="136"/>
      <c r="H75" s="137"/>
      <c r="I75" s="136"/>
      <c r="J75" s="137"/>
      <c r="K75" s="136"/>
      <c r="L75" s="362"/>
    </row>
    <row r="76" spans="4:12" ht="16.5" thickTop="1" thickBot="1" x14ac:dyDescent="0.3">
      <c r="E76" s="363"/>
      <c r="F76" s="364"/>
      <c r="G76" s="363"/>
      <c r="H76" s="364"/>
      <c r="I76" s="365"/>
      <c r="J76" s="366"/>
      <c r="K76" s="366"/>
      <c r="L76" s="367"/>
    </row>
    <row r="77" spans="4:12" ht="16.5" thickTop="1" thickBot="1" x14ac:dyDescent="0.3">
      <c r="E77" s="368"/>
      <c r="F77" s="369"/>
      <c r="G77" s="369"/>
      <c r="H77" s="370"/>
      <c r="I77" s="371"/>
      <c r="J77" s="372"/>
      <c r="K77" s="371"/>
      <c r="L77" s="373"/>
    </row>
    <row r="78" spans="4:12" ht="16.5" thickTop="1" thickBot="1" x14ac:dyDescent="0.3">
      <c r="E78" s="374"/>
      <c r="F78" s="375"/>
      <c r="G78" s="376"/>
      <c r="H78" s="377"/>
      <c r="I78" s="376"/>
      <c r="J78" s="377"/>
      <c r="K78" s="376"/>
      <c r="L78" s="378"/>
    </row>
    <row r="79" spans="4:12" ht="16.5" thickTop="1" thickBot="1" x14ac:dyDescent="0.3">
      <c r="E79" s="120"/>
      <c r="F79" s="120"/>
      <c r="G79" s="120"/>
      <c r="H79" s="120"/>
      <c r="I79" s="120"/>
      <c r="J79" s="120"/>
      <c r="K79" s="120"/>
      <c r="L79" s="120"/>
    </row>
    <row r="80" spans="4:12" ht="15.75" thickBot="1" x14ac:dyDescent="0.3">
      <c r="E80" s="123"/>
      <c r="F80" s="124"/>
      <c r="G80" s="125"/>
      <c r="H80" s="126"/>
      <c r="I80" s="204"/>
      <c r="J80" s="205"/>
      <c r="K80" s="204"/>
      <c r="L80" s="205"/>
    </row>
    <row r="81" spans="4:12" ht="15.75" thickBot="1" x14ac:dyDescent="0.3">
      <c r="E81" s="207"/>
      <c r="F81" s="208"/>
      <c r="G81" s="209"/>
      <c r="H81" s="210"/>
      <c r="I81" s="204"/>
      <c r="J81" s="205"/>
      <c r="K81" s="204"/>
      <c r="L81" s="205"/>
    </row>
    <row r="82" spans="4:12" ht="15.75" thickBot="1" x14ac:dyDescent="0.3">
      <c r="E82" s="97"/>
      <c r="F82" s="103"/>
      <c r="G82" s="106"/>
      <c r="H82" s="98"/>
      <c r="I82" s="204"/>
      <c r="J82" s="205"/>
      <c r="K82" s="204"/>
      <c r="L82" s="205"/>
    </row>
    <row r="83" spans="4:12" ht="15.75" thickBot="1" x14ac:dyDescent="0.3">
      <c r="E83" s="97"/>
      <c r="F83" s="103"/>
      <c r="G83" s="106"/>
      <c r="H83" s="98"/>
      <c r="I83" s="204"/>
      <c r="J83" s="214"/>
      <c r="K83" s="204"/>
      <c r="L83" s="215"/>
    </row>
    <row r="84" spans="4:12" ht="15.75" thickBot="1" x14ac:dyDescent="0.3">
      <c r="E84" s="99"/>
      <c r="F84" s="103"/>
      <c r="G84" s="105"/>
      <c r="H84" s="98"/>
      <c r="I84" s="403"/>
      <c r="J84" s="404"/>
      <c r="K84" s="405"/>
      <c r="L84" s="206"/>
    </row>
    <row r="85" spans="4:12" ht="15.75" thickBot="1" x14ac:dyDescent="0.3">
      <c r="E85" s="204"/>
      <c r="F85" s="107"/>
      <c r="G85" s="204"/>
      <c r="H85" s="99"/>
      <c r="I85" s="101"/>
      <c r="J85" s="104"/>
      <c r="K85" s="101"/>
      <c r="L85" s="100"/>
    </row>
    <row r="87" spans="4:12" ht="15.75" thickBot="1" x14ac:dyDescent="0.3"/>
    <row r="88" spans="4:12" ht="15.75" thickBot="1" x14ac:dyDescent="0.3">
      <c r="D88" s="7" t="s">
        <v>138</v>
      </c>
      <c r="E88" s="270"/>
      <c r="F88" s="271"/>
      <c r="G88" s="272"/>
      <c r="H88" s="273"/>
      <c r="I88" s="204"/>
      <c r="J88" s="205"/>
      <c r="K88" s="204"/>
      <c r="L88" s="205"/>
    </row>
    <row r="89" spans="4:12" ht="15.75" thickBot="1" x14ac:dyDescent="0.3">
      <c r="E89" s="274"/>
      <c r="F89" s="275"/>
      <c r="G89" s="298"/>
      <c r="H89" s="299"/>
      <c r="I89" s="204"/>
      <c r="J89" s="205"/>
      <c r="K89" s="204"/>
      <c r="L89" s="205"/>
    </row>
    <row r="90" spans="4:12" ht="15.75" thickBot="1" x14ac:dyDescent="0.3">
      <c r="E90" s="276"/>
      <c r="F90" s="277"/>
      <c r="G90" s="298"/>
      <c r="H90" s="299"/>
      <c r="I90" s="204"/>
      <c r="J90" s="205"/>
      <c r="K90" s="204"/>
      <c r="L90" s="205"/>
    </row>
    <row r="91" spans="4:12" ht="15.75" thickBot="1" x14ac:dyDescent="0.3">
      <c r="E91" s="298"/>
      <c r="F91" s="299"/>
      <c r="G91" s="298"/>
      <c r="H91" s="299"/>
      <c r="I91" s="204"/>
      <c r="J91" s="205"/>
      <c r="K91" s="204"/>
      <c r="L91" s="205"/>
    </row>
    <row r="92" spans="4:12" ht="15.75" thickBot="1" x14ac:dyDescent="0.3">
      <c r="E92" s="270"/>
      <c r="F92" s="278"/>
      <c r="G92" s="272"/>
      <c r="H92" s="273"/>
      <c r="I92" s="204"/>
      <c r="J92" s="205"/>
      <c r="K92" s="204"/>
      <c r="L92" s="205"/>
    </row>
    <row r="93" spans="4:12" ht="15.75" thickBot="1" x14ac:dyDescent="0.3">
      <c r="E93" s="279"/>
      <c r="F93" s="280"/>
      <c r="G93" s="298"/>
      <c r="H93" s="299"/>
      <c r="I93" s="204"/>
      <c r="J93" s="205"/>
      <c r="K93" s="204"/>
      <c r="L93" s="205"/>
    </row>
    <row r="94" spans="4:12" ht="15.75" thickBot="1" x14ac:dyDescent="0.3">
      <c r="E94" s="303"/>
      <c r="F94" s="303"/>
      <c r="G94" s="303"/>
      <c r="H94" s="303"/>
      <c r="I94" s="300"/>
      <c r="J94" s="300"/>
      <c r="K94" s="300"/>
      <c r="L94" s="300"/>
    </row>
    <row r="95" spans="4:12" ht="15.75" thickBot="1" x14ac:dyDescent="0.3">
      <c r="E95" s="279"/>
      <c r="F95" s="280"/>
      <c r="G95" s="298"/>
      <c r="H95" s="299"/>
      <c r="I95" s="204"/>
      <c r="J95" s="205"/>
      <c r="K95" s="204"/>
      <c r="L95" s="205"/>
    </row>
    <row r="96" spans="4:12" ht="15.75" thickBot="1" x14ac:dyDescent="0.3">
      <c r="E96" s="279"/>
      <c r="F96" s="280"/>
      <c r="G96" s="298"/>
      <c r="H96" s="299"/>
      <c r="I96" s="204"/>
      <c r="J96" s="205"/>
      <c r="K96" s="204"/>
      <c r="L96" s="205"/>
    </row>
    <row r="97" spans="5:12" ht="15.75" thickBot="1" x14ac:dyDescent="0.3">
      <c r="E97" s="379"/>
      <c r="F97" s="380"/>
      <c r="G97" s="381"/>
      <c r="H97" s="380"/>
      <c r="I97" s="136"/>
      <c r="J97" s="137"/>
      <c r="K97" s="136"/>
      <c r="L97" s="362"/>
    </row>
    <row r="98" spans="5:12" ht="16.5" thickTop="1" thickBot="1" x14ac:dyDescent="0.3">
      <c r="E98" s="382"/>
      <c r="F98" s="383"/>
      <c r="G98" s="382"/>
      <c r="H98" s="383"/>
      <c r="I98" s="365"/>
      <c r="J98" s="366"/>
      <c r="K98" s="366"/>
      <c r="L98" s="367"/>
    </row>
    <row r="99" spans="5:12" ht="16.5" thickTop="1" thickBot="1" x14ac:dyDescent="0.3">
      <c r="E99" s="384"/>
      <c r="F99" s="385"/>
      <c r="G99" s="385"/>
      <c r="H99" s="386"/>
      <c r="I99" s="371"/>
      <c r="J99" s="372"/>
      <c r="K99" s="371"/>
      <c r="L99" s="373"/>
    </row>
    <row r="100" spans="5:12" ht="16.5" thickTop="1" thickBot="1" x14ac:dyDescent="0.3">
      <c r="E100" s="387"/>
      <c r="F100" s="388"/>
      <c r="G100" s="389"/>
      <c r="H100" s="390"/>
      <c r="I100" s="376"/>
      <c r="J100" s="377"/>
      <c r="K100" s="376"/>
      <c r="L100" s="378"/>
    </row>
    <row r="101" spans="5:12" ht="16.5" thickTop="1" thickBot="1" x14ac:dyDescent="0.3">
      <c r="E101" s="304"/>
      <c r="F101" s="304"/>
      <c r="G101" s="304"/>
      <c r="H101" s="304"/>
      <c r="I101" s="120"/>
      <c r="J101" s="120"/>
      <c r="K101" s="120"/>
      <c r="L101" s="120"/>
    </row>
    <row r="102" spans="5:12" ht="15.75" thickBot="1" x14ac:dyDescent="0.3">
      <c r="E102" s="282"/>
      <c r="F102" s="283"/>
      <c r="G102" s="284"/>
      <c r="H102" s="285"/>
      <c r="I102" s="204"/>
      <c r="J102" s="205"/>
      <c r="K102" s="204"/>
      <c r="L102" s="205"/>
    </row>
    <row r="103" spans="5:12" ht="15.75" thickBot="1" x14ac:dyDescent="0.3">
      <c r="E103" s="286"/>
      <c r="F103" s="287"/>
      <c r="G103" s="288"/>
      <c r="H103" s="289"/>
      <c r="I103" s="204"/>
      <c r="J103" s="205"/>
      <c r="K103" s="204"/>
      <c r="L103" s="205"/>
    </row>
    <row r="104" spans="5:12" ht="15.75" thickBot="1" x14ac:dyDescent="0.3">
      <c r="E104" s="279"/>
      <c r="F104" s="290"/>
      <c r="G104" s="281"/>
      <c r="H104" s="280"/>
      <c r="I104" s="204"/>
      <c r="J104" s="205"/>
      <c r="K104" s="204"/>
      <c r="L104" s="205"/>
    </row>
    <row r="105" spans="5:12" ht="15.75" thickBot="1" x14ac:dyDescent="0.3">
      <c r="E105" s="279"/>
      <c r="F105" s="290"/>
      <c r="G105" s="281"/>
      <c r="H105" s="280"/>
      <c r="I105" s="204"/>
      <c r="J105" s="214"/>
      <c r="K105" s="204"/>
      <c r="L105" s="215"/>
    </row>
    <row r="106" spans="5:12" ht="15.75" thickBot="1" x14ac:dyDescent="0.3">
      <c r="E106" s="276"/>
      <c r="F106" s="290"/>
      <c r="G106" s="291"/>
      <c r="H106" s="280"/>
      <c r="I106" s="403"/>
      <c r="J106" s="404"/>
      <c r="K106" s="405"/>
      <c r="L106" s="206"/>
    </row>
    <row r="107" spans="5:12" ht="15.75" thickBot="1" x14ac:dyDescent="0.3">
      <c r="E107" s="298"/>
      <c r="F107" s="292"/>
      <c r="G107" s="298"/>
      <c r="H107" s="276"/>
      <c r="I107" s="101"/>
      <c r="J107" s="104"/>
      <c r="K107" s="101"/>
      <c r="L107" s="100"/>
    </row>
  </sheetData>
  <sheetProtection sheet="1" objects="1" selectLockedCells="1"/>
  <mergeCells count="35">
    <mergeCell ref="P5:Q5"/>
    <mergeCell ref="C26:D26"/>
    <mergeCell ref="C25:D25"/>
    <mergeCell ref="C24:D24"/>
    <mergeCell ref="B19:D19"/>
    <mergeCell ref="C17:D17"/>
    <mergeCell ref="C18:D18"/>
    <mergeCell ref="B17:B18"/>
    <mergeCell ref="AI11:AI13"/>
    <mergeCell ref="AF11:AF13"/>
    <mergeCell ref="AG11:AG13"/>
    <mergeCell ref="AG22:AH22"/>
    <mergeCell ref="AF19:AI21"/>
    <mergeCell ref="X5:Y5"/>
    <mergeCell ref="Z5:AA5"/>
    <mergeCell ref="AD6:AD26"/>
    <mergeCell ref="AB5:AC5"/>
    <mergeCell ref="AH11:AH13"/>
    <mergeCell ref="AD4:AD5"/>
    <mergeCell ref="I84:K84"/>
    <mergeCell ref="I106:K106"/>
    <mergeCell ref="B2:AI2"/>
    <mergeCell ref="E5:L5"/>
    <mergeCell ref="B3:C3"/>
    <mergeCell ref="B4:C4"/>
    <mergeCell ref="D3:F3"/>
    <mergeCell ref="D4:F4"/>
    <mergeCell ref="G3:H3"/>
    <mergeCell ref="G4:H4"/>
    <mergeCell ref="I25:K25"/>
    <mergeCell ref="E6:F6"/>
    <mergeCell ref="G6:H6"/>
    <mergeCell ref="I6:J6"/>
    <mergeCell ref="K6:L6"/>
    <mergeCell ref="AG23:AH25"/>
  </mergeCells>
  <conditionalFormatting sqref="I66">
    <cfRule type="expression" dxfId="343" priority="5698">
      <formula>J66&lt;&gt;""</formula>
    </cfRule>
  </conditionalFormatting>
  <conditionalFormatting sqref="I67">
    <cfRule type="expression" dxfId="342" priority="5697">
      <formula>J67&lt;&gt;""</formula>
    </cfRule>
  </conditionalFormatting>
  <conditionalFormatting sqref="I68">
    <cfRule type="expression" dxfId="341" priority="5696">
      <formula>J68&lt;&gt;""</formula>
    </cfRule>
  </conditionalFormatting>
  <conditionalFormatting sqref="I70">
    <cfRule type="expression" dxfId="340" priority="5695">
      <formula>J70&lt;&gt;""</formula>
    </cfRule>
  </conditionalFormatting>
  <conditionalFormatting sqref="I71">
    <cfRule type="expression" dxfId="339" priority="5694">
      <formula>J71&lt;&gt;""</formula>
    </cfRule>
  </conditionalFormatting>
  <conditionalFormatting sqref="I72">
    <cfRule type="expression" dxfId="338" priority="5693">
      <formula>J72&lt;&gt;""</formula>
    </cfRule>
  </conditionalFormatting>
  <conditionalFormatting sqref="I73">
    <cfRule type="expression" dxfId="337" priority="5692">
      <formula>J73&lt;&gt;""</formula>
    </cfRule>
  </conditionalFormatting>
  <conditionalFormatting sqref="I74">
    <cfRule type="expression" dxfId="336" priority="5691">
      <formula>J74&lt;&gt;""</formula>
    </cfRule>
  </conditionalFormatting>
  <conditionalFormatting sqref="I80">
    <cfRule type="expression" dxfId="335" priority="5688">
      <formula>J80&lt;&gt;""</formula>
    </cfRule>
  </conditionalFormatting>
  <conditionalFormatting sqref="I81">
    <cfRule type="expression" dxfId="334" priority="5687">
      <formula>J81&lt;&gt;""</formula>
    </cfRule>
  </conditionalFormatting>
  <conditionalFormatting sqref="I82:I83">
    <cfRule type="expression" dxfId="333" priority="5686">
      <formula>J82&lt;&gt;""</formula>
    </cfRule>
  </conditionalFormatting>
  <conditionalFormatting sqref="K74">
    <cfRule type="expression" dxfId="332" priority="5684">
      <formula>L74&lt;&gt;""</formula>
    </cfRule>
  </conditionalFormatting>
  <conditionalFormatting sqref="K71">
    <cfRule type="expression" dxfId="331" priority="5681">
      <formula>L71&lt;&gt;""</formula>
    </cfRule>
  </conditionalFormatting>
  <conditionalFormatting sqref="K73">
    <cfRule type="expression" dxfId="330" priority="5683">
      <formula>L73&lt;&gt;""</formula>
    </cfRule>
  </conditionalFormatting>
  <conditionalFormatting sqref="K72">
    <cfRule type="expression" dxfId="329" priority="5682">
      <formula>L72&lt;&gt;""</formula>
    </cfRule>
  </conditionalFormatting>
  <conditionalFormatting sqref="K70">
    <cfRule type="expression" dxfId="328" priority="5680">
      <formula>L70&lt;&gt;""</formula>
    </cfRule>
  </conditionalFormatting>
  <conditionalFormatting sqref="K68">
    <cfRule type="expression" dxfId="327" priority="5679">
      <formula>L68&lt;&gt;""</formula>
    </cfRule>
  </conditionalFormatting>
  <conditionalFormatting sqref="K67">
    <cfRule type="expression" dxfId="326" priority="5678">
      <formula>L67&lt;&gt;""</formula>
    </cfRule>
  </conditionalFormatting>
  <conditionalFormatting sqref="K66">
    <cfRule type="expression" dxfId="325" priority="5677">
      <formula>L66&lt;&gt;""</formula>
    </cfRule>
  </conditionalFormatting>
  <conditionalFormatting sqref="J71">
    <cfRule type="cellIs" dxfId="324" priority="5676" stopIfTrue="1" operator="notEqual">
      <formula>""</formula>
    </cfRule>
  </conditionalFormatting>
  <conditionalFormatting sqref="J70">
    <cfRule type="cellIs" dxfId="323" priority="5675" stopIfTrue="1" operator="notEqual">
      <formula>""</formula>
    </cfRule>
  </conditionalFormatting>
  <conditionalFormatting sqref="J68">
    <cfRule type="cellIs" dxfId="322" priority="5674" stopIfTrue="1" operator="notEqual">
      <formula>""</formula>
    </cfRule>
  </conditionalFormatting>
  <conditionalFormatting sqref="J67">
    <cfRule type="cellIs" dxfId="321" priority="5673" stopIfTrue="1" operator="notEqual">
      <formula>""</formula>
    </cfRule>
  </conditionalFormatting>
  <conditionalFormatting sqref="J66">
    <cfRule type="cellIs" dxfId="320" priority="5672" stopIfTrue="1" operator="notEqual">
      <formula>""</formula>
    </cfRule>
  </conditionalFormatting>
  <conditionalFormatting sqref="L66">
    <cfRule type="cellIs" dxfId="319" priority="5671" stopIfTrue="1" operator="notEqual">
      <formula>""</formula>
    </cfRule>
  </conditionalFormatting>
  <conditionalFormatting sqref="L67">
    <cfRule type="cellIs" dxfId="318" priority="5670" stopIfTrue="1" operator="notEqual">
      <formula>""</formula>
    </cfRule>
  </conditionalFormatting>
  <conditionalFormatting sqref="L68">
    <cfRule type="cellIs" dxfId="317" priority="5669" stopIfTrue="1" operator="notEqual">
      <formula>""</formula>
    </cfRule>
  </conditionalFormatting>
  <conditionalFormatting sqref="L70">
    <cfRule type="cellIs" dxfId="316" priority="5668" stopIfTrue="1" operator="notEqual">
      <formula>""</formula>
    </cfRule>
  </conditionalFormatting>
  <conditionalFormatting sqref="L71">
    <cfRule type="cellIs" dxfId="315" priority="5667" stopIfTrue="1" operator="notEqual">
      <formula>""</formula>
    </cfRule>
  </conditionalFormatting>
  <conditionalFormatting sqref="L72">
    <cfRule type="cellIs" dxfId="314" priority="5666" stopIfTrue="1" operator="notEqual">
      <formula>""</formula>
    </cfRule>
  </conditionalFormatting>
  <conditionalFormatting sqref="L73">
    <cfRule type="cellIs" dxfId="313" priority="5665" stopIfTrue="1" operator="notEqual">
      <formula>""</formula>
    </cfRule>
  </conditionalFormatting>
  <conditionalFormatting sqref="L74">
    <cfRule type="cellIs" dxfId="312" priority="5664" stopIfTrue="1" operator="notEqual">
      <formula>""</formula>
    </cfRule>
  </conditionalFormatting>
  <conditionalFormatting sqref="L80">
    <cfRule type="cellIs" dxfId="311" priority="5661" stopIfTrue="1" operator="notEqual">
      <formula>""</formula>
    </cfRule>
  </conditionalFormatting>
  <conditionalFormatting sqref="L81">
    <cfRule type="cellIs" dxfId="310" priority="5660" stopIfTrue="1" operator="notEqual">
      <formula>""</formula>
    </cfRule>
  </conditionalFormatting>
  <conditionalFormatting sqref="L82:L83">
    <cfRule type="cellIs" dxfId="309" priority="5659" stopIfTrue="1" operator="notEqual">
      <formula>""</formula>
    </cfRule>
  </conditionalFormatting>
  <conditionalFormatting sqref="J82:J83">
    <cfRule type="cellIs" dxfId="308" priority="5658" stopIfTrue="1" operator="notEqual">
      <formula>""</formula>
    </cfRule>
  </conditionalFormatting>
  <conditionalFormatting sqref="J81">
    <cfRule type="cellIs" dxfId="307" priority="5657" stopIfTrue="1" operator="notEqual">
      <formula>""</formula>
    </cfRule>
  </conditionalFormatting>
  <conditionalFormatting sqref="J80">
    <cfRule type="cellIs" dxfId="306" priority="5656" stopIfTrue="1" operator="notEqual">
      <formula>""</formula>
    </cfRule>
  </conditionalFormatting>
  <conditionalFormatting sqref="J74">
    <cfRule type="cellIs" dxfId="305" priority="5653" stopIfTrue="1" operator="notEqual">
      <formula>""</formula>
    </cfRule>
  </conditionalFormatting>
  <conditionalFormatting sqref="J73">
    <cfRule type="cellIs" dxfId="304" priority="5652" stopIfTrue="1" operator="notEqual">
      <formula>""</formula>
    </cfRule>
  </conditionalFormatting>
  <conditionalFormatting sqref="J72">
    <cfRule type="cellIs" dxfId="303" priority="5651" stopIfTrue="1" operator="notEqual">
      <formula>""</formula>
    </cfRule>
  </conditionalFormatting>
  <conditionalFormatting sqref="K80">
    <cfRule type="expression" dxfId="302" priority="5649">
      <formula>L80&lt;&gt;""</formula>
    </cfRule>
  </conditionalFormatting>
  <conditionalFormatting sqref="K81">
    <cfRule type="expression" dxfId="301" priority="5648">
      <formula>L81&lt;&gt;""</formula>
    </cfRule>
  </conditionalFormatting>
  <conditionalFormatting sqref="K82:K83">
    <cfRule type="expression" dxfId="300" priority="5647">
      <formula>L82&lt;&gt;""</formula>
    </cfRule>
  </conditionalFormatting>
  <conditionalFormatting sqref="I69">
    <cfRule type="expression" dxfId="299" priority="5646">
      <formula>J69&lt;&gt;""</formula>
    </cfRule>
  </conditionalFormatting>
  <conditionalFormatting sqref="K69">
    <cfRule type="expression" dxfId="298" priority="5645">
      <formula>L69&lt;&gt;""</formula>
    </cfRule>
  </conditionalFormatting>
  <conditionalFormatting sqref="H67">
    <cfRule type="cellIs" dxfId="297" priority="5644" stopIfTrue="1" operator="notEqual">
      <formula>""</formula>
    </cfRule>
  </conditionalFormatting>
  <conditionalFormatting sqref="G67">
    <cfRule type="expression" dxfId="296" priority="5643">
      <formula>H67&lt;&gt;""</formula>
    </cfRule>
  </conditionalFormatting>
  <conditionalFormatting sqref="G68">
    <cfRule type="expression" dxfId="295" priority="5642">
      <formula>H68&lt;&gt;""</formula>
    </cfRule>
  </conditionalFormatting>
  <conditionalFormatting sqref="G69">
    <cfRule type="expression" dxfId="294" priority="5641">
      <formula>H69&lt;&gt;""</formula>
    </cfRule>
  </conditionalFormatting>
  <conditionalFormatting sqref="G71">
    <cfRule type="expression" dxfId="293" priority="5640">
      <formula>H71&lt;&gt;""</formula>
    </cfRule>
  </conditionalFormatting>
  <conditionalFormatting sqref="G73">
    <cfRule type="expression" dxfId="292" priority="5639">
      <formula>H73&lt;&gt;""</formula>
    </cfRule>
  </conditionalFormatting>
  <conditionalFormatting sqref="G74">
    <cfRule type="expression" dxfId="291" priority="5638">
      <formula>H74&lt;&gt;""</formula>
    </cfRule>
  </conditionalFormatting>
  <conditionalFormatting sqref="E69">
    <cfRule type="expression" dxfId="290" priority="5634">
      <formula>F69&lt;&gt;""</formula>
    </cfRule>
  </conditionalFormatting>
  <conditionalFormatting sqref="H68">
    <cfRule type="cellIs" dxfId="289" priority="5633" stopIfTrue="1" operator="notEqual">
      <formula>""</formula>
    </cfRule>
  </conditionalFormatting>
  <conditionalFormatting sqref="H69">
    <cfRule type="cellIs" dxfId="288" priority="5632" stopIfTrue="1" operator="notEqual">
      <formula>""</formula>
    </cfRule>
  </conditionalFormatting>
  <conditionalFormatting sqref="H71">
    <cfRule type="cellIs" dxfId="287" priority="5631" stopIfTrue="1" operator="notEqual">
      <formula>""</formula>
    </cfRule>
  </conditionalFormatting>
  <conditionalFormatting sqref="H73">
    <cfRule type="cellIs" dxfId="286" priority="5630" stopIfTrue="1" operator="notEqual">
      <formula>""</formula>
    </cfRule>
  </conditionalFormatting>
  <conditionalFormatting sqref="H74">
    <cfRule type="cellIs" dxfId="285" priority="5629" stopIfTrue="1" operator="notEqual">
      <formula>""</formula>
    </cfRule>
  </conditionalFormatting>
  <conditionalFormatting sqref="F69">
    <cfRule type="cellIs" dxfId="284" priority="5625" stopIfTrue="1" operator="notEqual">
      <formula>""</formula>
    </cfRule>
  </conditionalFormatting>
  <conditionalFormatting sqref="E72">
    <cfRule type="expression" dxfId="283" priority="5624">
      <formula>F72&lt;&gt;""</formula>
    </cfRule>
  </conditionalFormatting>
  <conditionalFormatting sqref="G72">
    <cfRule type="expression" dxfId="282" priority="5623">
      <formula>H72&lt;&gt;""</formula>
    </cfRule>
  </conditionalFormatting>
  <conditionalFormatting sqref="H72">
    <cfRule type="cellIs" dxfId="281" priority="5622" stopIfTrue="1" operator="notEqual">
      <formula>""</formula>
    </cfRule>
  </conditionalFormatting>
  <conditionalFormatting sqref="F72">
    <cfRule type="cellIs" dxfId="280" priority="5621" stopIfTrue="1" operator="notEqual">
      <formula>""</formula>
    </cfRule>
  </conditionalFormatting>
  <conditionalFormatting sqref="J69">
    <cfRule type="cellIs" dxfId="279" priority="5620" stopIfTrue="1" operator="notEqual">
      <formula>""</formula>
    </cfRule>
  </conditionalFormatting>
  <conditionalFormatting sqref="L69">
    <cfRule type="cellIs" dxfId="278" priority="5619" stopIfTrue="1" operator="notEqual">
      <formula>""</formula>
    </cfRule>
  </conditionalFormatting>
  <conditionalFormatting sqref="I88">
    <cfRule type="expression" dxfId="277" priority="5618">
      <formula>J88&lt;&gt;""</formula>
    </cfRule>
  </conditionalFormatting>
  <conditionalFormatting sqref="I89">
    <cfRule type="expression" dxfId="276" priority="5617">
      <formula>J89&lt;&gt;""</formula>
    </cfRule>
  </conditionalFormatting>
  <conditionalFormatting sqref="I90">
    <cfRule type="expression" dxfId="275" priority="5616">
      <formula>J90&lt;&gt;""</formula>
    </cfRule>
  </conditionalFormatting>
  <conditionalFormatting sqref="I92">
    <cfRule type="expression" dxfId="274" priority="5615">
      <formula>J92&lt;&gt;""</formula>
    </cfRule>
  </conditionalFormatting>
  <conditionalFormatting sqref="I93">
    <cfRule type="expression" dxfId="273" priority="5614">
      <formula>J93&lt;&gt;""</formula>
    </cfRule>
  </conditionalFormatting>
  <conditionalFormatting sqref="I94">
    <cfRule type="expression" dxfId="272" priority="5613">
      <formula>J94&lt;&gt;""</formula>
    </cfRule>
  </conditionalFormatting>
  <conditionalFormatting sqref="I95">
    <cfRule type="expression" dxfId="271" priority="5612">
      <formula>J95&lt;&gt;""</formula>
    </cfRule>
  </conditionalFormatting>
  <conditionalFormatting sqref="I96">
    <cfRule type="expression" dxfId="270" priority="5611">
      <formula>J96&lt;&gt;""</formula>
    </cfRule>
  </conditionalFormatting>
  <conditionalFormatting sqref="I102">
    <cfRule type="expression" dxfId="269" priority="5608">
      <formula>J102&lt;&gt;""</formula>
    </cfRule>
  </conditionalFormatting>
  <conditionalFormatting sqref="I103">
    <cfRule type="expression" dxfId="268" priority="5607">
      <formula>J103&lt;&gt;""</formula>
    </cfRule>
  </conditionalFormatting>
  <conditionalFormatting sqref="I104:I105">
    <cfRule type="expression" dxfId="267" priority="5606">
      <formula>J104&lt;&gt;""</formula>
    </cfRule>
  </conditionalFormatting>
  <conditionalFormatting sqref="K96">
    <cfRule type="expression" dxfId="266" priority="5604">
      <formula>L96&lt;&gt;""</formula>
    </cfRule>
  </conditionalFormatting>
  <conditionalFormatting sqref="K93">
    <cfRule type="expression" dxfId="265" priority="5601">
      <formula>L93&lt;&gt;""</formula>
    </cfRule>
  </conditionalFormatting>
  <conditionalFormatting sqref="K95">
    <cfRule type="expression" dxfId="264" priority="5603">
      <formula>L95&lt;&gt;""</formula>
    </cfRule>
  </conditionalFormatting>
  <conditionalFormatting sqref="K94">
    <cfRule type="expression" dxfId="263" priority="5602">
      <formula>L94&lt;&gt;""</formula>
    </cfRule>
  </conditionalFormatting>
  <conditionalFormatting sqref="K92">
    <cfRule type="expression" dxfId="262" priority="5600">
      <formula>L92&lt;&gt;""</formula>
    </cfRule>
  </conditionalFormatting>
  <conditionalFormatting sqref="K90">
    <cfRule type="expression" dxfId="261" priority="5599">
      <formula>L90&lt;&gt;""</formula>
    </cfRule>
  </conditionalFormatting>
  <conditionalFormatting sqref="K89">
    <cfRule type="expression" dxfId="260" priority="5598">
      <formula>L89&lt;&gt;""</formula>
    </cfRule>
  </conditionalFormatting>
  <conditionalFormatting sqref="K88">
    <cfRule type="expression" dxfId="259" priority="5597">
      <formula>L88&lt;&gt;""</formula>
    </cfRule>
  </conditionalFormatting>
  <conditionalFormatting sqref="J93">
    <cfRule type="cellIs" dxfId="258" priority="5596" stopIfTrue="1" operator="notEqual">
      <formula>""</formula>
    </cfRule>
  </conditionalFormatting>
  <conditionalFormatting sqref="J92">
    <cfRule type="cellIs" dxfId="257" priority="5595" stopIfTrue="1" operator="notEqual">
      <formula>""</formula>
    </cfRule>
  </conditionalFormatting>
  <conditionalFormatting sqref="J90">
    <cfRule type="cellIs" dxfId="256" priority="5594" stopIfTrue="1" operator="notEqual">
      <formula>""</formula>
    </cfRule>
  </conditionalFormatting>
  <conditionalFormatting sqref="J89">
    <cfRule type="cellIs" dxfId="255" priority="5593" stopIfTrue="1" operator="notEqual">
      <formula>""</formula>
    </cfRule>
  </conditionalFormatting>
  <conditionalFormatting sqref="J88">
    <cfRule type="cellIs" dxfId="254" priority="5592" stopIfTrue="1" operator="notEqual">
      <formula>""</formula>
    </cfRule>
  </conditionalFormatting>
  <conditionalFormatting sqref="L88">
    <cfRule type="cellIs" dxfId="253" priority="5591" stopIfTrue="1" operator="notEqual">
      <formula>""</formula>
    </cfRule>
  </conditionalFormatting>
  <conditionalFormatting sqref="L89">
    <cfRule type="cellIs" dxfId="252" priority="5590" stopIfTrue="1" operator="notEqual">
      <formula>""</formula>
    </cfRule>
  </conditionalFormatting>
  <conditionalFormatting sqref="L90">
    <cfRule type="cellIs" dxfId="251" priority="5589" stopIfTrue="1" operator="notEqual">
      <formula>""</formula>
    </cfRule>
  </conditionalFormatting>
  <conditionalFormatting sqref="L92">
    <cfRule type="cellIs" dxfId="250" priority="5588" stopIfTrue="1" operator="notEqual">
      <formula>""</formula>
    </cfRule>
  </conditionalFormatting>
  <conditionalFormatting sqref="L93">
    <cfRule type="cellIs" dxfId="249" priority="5587" stopIfTrue="1" operator="notEqual">
      <formula>""</formula>
    </cfRule>
  </conditionalFormatting>
  <conditionalFormatting sqref="L94">
    <cfRule type="cellIs" dxfId="248" priority="5586" stopIfTrue="1" operator="notEqual">
      <formula>""</formula>
    </cfRule>
  </conditionalFormatting>
  <conditionalFormatting sqref="L95">
    <cfRule type="cellIs" dxfId="247" priority="5585" stopIfTrue="1" operator="notEqual">
      <formula>""</formula>
    </cfRule>
  </conditionalFormatting>
  <conditionalFormatting sqref="L96">
    <cfRule type="cellIs" dxfId="246" priority="5584" stopIfTrue="1" operator="notEqual">
      <formula>""</formula>
    </cfRule>
  </conditionalFormatting>
  <conditionalFormatting sqref="L102">
    <cfRule type="cellIs" dxfId="245" priority="5581" stopIfTrue="1" operator="notEqual">
      <formula>""</formula>
    </cfRule>
  </conditionalFormatting>
  <conditionalFormatting sqref="L103">
    <cfRule type="cellIs" dxfId="244" priority="5580" stopIfTrue="1" operator="notEqual">
      <formula>""</formula>
    </cfRule>
  </conditionalFormatting>
  <conditionalFormatting sqref="L104:L105">
    <cfRule type="cellIs" dxfId="243" priority="5579" stopIfTrue="1" operator="notEqual">
      <formula>""</formula>
    </cfRule>
  </conditionalFormatting>
  <conditionalFormatting sqref="J104:J105">
    <cfRule type="cellIs" dxfId="242" priority="5578" stopIfTrue="1" operator="notEqual">
      <formula>""</formula>
    </cfRule>
  </conditionalFormatting>
  <conditionalFormatting sqref="J103">
    <cfRule type="cellIs" dxfId="241" priority="5577" stopIfTrue="1" operator="notEqual">
      <formula>""</formula>
    </cfRule>
  </conditionalFormatting>
  <conditionalFormatting sqref="J102">
    <cfRule type="cellIs" dxfId="240" priority="5576" stopIfTrue="1" operator="notEqual">
      <formula>""</formula>
    </cfRule>
  </conditionalFormatting>
  <conditionalFormatting sqref="J96">
    <cfRule type="cellIs" dxfId="239" priority="5573" stopIfTrue="1" operator="notEqual">
      <formula>""</formula>
    </cfRule>
  </conditionalFormatting>
  <conditionalFormatting sqref="J95">
    <cfRule type="cellIs" dxfId="238" priority="5572" stopIfTrue="1" operator="notEqual">
      <formula>""</formula>
    </cfRule>
  </conditionalFormatting>
  <conditionalFormatting sqref="J94">
    <cfRule type="cellIs" dxfId="237" priority="5571" stopIfTrue="1" operator="notEqual">
      <formula>""</formula>
    </cfRule>
  </conditionalFormatting>
  <conditionalFormatting sqref="K102">
    <cfRule type="expression" dxfId="236" priority="5569">
      <formula>L102&lt;&gt;""</formula>
    </cfRule>
  </conditionalFormatting>
  <conditionalFormatting sqref="K103">
    <cfRule type="expression" dxfId="235" priority="5568">
      <formula>L103&lt;&gt;""</formula>
    </cfRule>
  </conditionalFormatting>
  <conditionalFormatting sqref="K104:K105">
    <cfRule type="expression" dxfId="234" priority="5567">
      <formula>L104&lt;&gt;""</formula>
    </cfRule>
  </conditionalFormatting>
  <conditionalFormatting sqref="I91">
    <cfRule type="expression" dxfId="233" priority="5566">
      <formula>J91&lt;&gt;""</formula>
    </cfRule>
  </conditionalFormatting>
  <conditionalFormatting sqref="K91">
    <cfRule type="expression" dxfId="232" priority="5565">
      <formula>L91&lt;&gt;""</formula>
    </cfRule>
  </conditionalFormatting>
  <conditionalFormatting sqref="H89">
    <cfRule type="cellIs" dxfId="231" priority="5564" stopIfTrue="1" operator="notEqual">
      <formula>""</formula>
    </cfRule>
  </conditionalFormatting>
  <conditionalFormatting sqref="G89">
    <cfRule type="expression" dxfId="230" priority="5563">
      <formula>H89&lt;&gt;""</formula>
    </cfRule>
  </conditionalFormatting>
  <conditionalFormatting sqref="G90">
    <cfRule type="expression" dxfId="229" priority="5562">
      <formula>H90&lt;&gt;""</formula>
    </cfRule>
  </conditionalFormatting>
  <conditionalFormatting sqref="G91">
    <cfRule type="expression" dxfId="228" priority="5561">
      <formula>H91&lt;&gt;""</formula>
    </cfRule>
  </conditionalFormatting>
  <conditionalFormatting sqref="G93">
    <cfRule type="expression" dxfId="227" priority="5560">
      <formula>H93&lt;&gt;""</formula>
    </cfRule>
  </conditionalFormatting>
  <conditionalFormatting sqref="G95">
    <cfRule type="expression" dxfId="226" priority="5559">
      <formula>H95&lt;&gt;""</formula>
    </cfRule>
  </conditionalFormatting>
  <conditionalFormatting sqref="G96">
    <cfRule type="expression" dxfId="225" priority="5558">
      <formula>H96&lt;&gt;""</formula>
    </cfRule>
  </conditionalFormatting>
  <conditionalFormatting sqref="E91">
    <cfRule type="expression" dxfId="224" priority="5554">
      <formula>F91&lt;&gt;""</formula>
    </cfRule>
  </conditionalFormatting>
  <conditionalFormatting sqref="H90">
    <cfRule type="cellIs" dxfId="223" priority="5553" stopIfTrue="1" operator="notEqual">
      <formula>""</formula>
    </cfRule>
  </conditionalFormatting>
  <conditionalFormatting sqref="H91">
    <cfRule type="cellIs" dxfId="222" priority="5552" stopIfTrue="1" operator="notEqual">
      <formula>""</formula>
    </cfRule>
  </conditionalFormatting>
  <conditionalFormatting sqref="H93">
    <cfRule type="cellIs" dxfId="221" priority="5551" stopIfTrue="1" operator="notEqual">
      <formula>""</formula>
    </cfRule>
  </conditionalFormatting>
  <conditionalFormatting sqref="H95">
    <cfRule type="cellIs" dxfId="220" priority="5550" stopIfTrue="1" operator="notEqual">
      <formula>""</formula>
    </cfRule>
  </conditionalFormatting>
  <conditionalFormatting sqref="H96">
    <cfRule type="cellIs" dxfId="219" priority="5549" stopIfTrue="1" operator="notEqual">
      <formula>""</formula>
    </cfRule>
  </conditionalFormatting>
  <conditionalFormatting sqref="F91">
    <cfRule type="cellIs" dxfId="218" priority="5545" stopIfTrue="1" operator="notEqual">
      <formula>""</formula>
    </cfRule>
  </conditionalFormatting>
  <conditionalFormatting sqref="E94">
    <cfRule type="expression" dxfId="217" priority="5544">
      <formula>F94&lt;&gt;""</formula>
    </cfRule>
  </conditionalFormatting>
  <conditionalFormatting sqref="G94">
    <cfRule type="expression" dxfId="216" priority="5543">
      <formula>H94&lt;&gt;""</formula>
    </cfRule>
  </conditionalFormatting>
  <conditionalFormatting sqref="H94">
    <cfRule type="cellIs" dxfId="215" priority="5542" stopIfTrue="1" operator="notEqual">
      <formula>""</formula>
    </cfRule>
  </conditionalFormatting>
  <conditionalFormatting sqref="F94">
    <cfRule type="cellIs" dxfId="214" priority="5541" stopIfTrue="1" operator="notEqual">
      <formula>""</formula>
    </cfRule>
  </conditionalFormatting>
  <conditionalFormatting sqref="J91">
    <cfRule type="cellIs" dxfId="213" priority="5540" stopIfTrue="1" operator="notEqual">
      <formula>""</formula>
    </cfRule>
  </conditionalFormatting>
  <conditionalFormatting sqref="L91">
    <cfRule type="cellIs" dxfId="212" priority="5539" stopIfTrue="1" operator="notEqual">
      <formula>""</formula>
    </cfRule>
  </conditionalFormatting>
  <conditionalFormatting sqref="I77">
    <cfRule type="expression" dxfId="211" priority="2578">
      <formula>J77&lt;&gt;""</formula>
    </cfRule>
  </conditionalFormatting>
  <conditionalFormatting sqref="I78">
    <cfRule type="expression" dxfId="210" priority="2577">
      <formula>J78&lt;&gt;""</formula>
    </cfRule>
  </conditionalFormatting>
  <conditionalFormatting sqref="K78">
    <cfRule type="expression" dxfId="209" priority="2576">
      <formula>L78&lt;&gt;""</formula>
    </cfRule>
  </conditionalFormatting>
  <conditionalFormatting sqref="L77">
    <cfRule type="cellIs" dxfId="208" priority="2575" stopIfTrue="1" operator="notEqual">
      <formula>""</formula>
    </cfRule>
  </conditionalFormatting>
  <conditionalFormatting sqref="L78">
    <cfRule type="cellIs" dxfId="207" priority="2574" stopIfTrue="1" operator="notEqual">
      <formula>""</formula>
    </cfRule>
  </conditionalFormatting>
  <conditionalFormatting sqref="J78">
    <cfRule type="cellIs" dxfId="206" priority="2573" stopIfTrue="1" operator="notEqual">
      <formula>""</formula>
    </cfRule>
  </conditionalFormatting>
  <conditionalFormatting sqref="J77">
    <cfRule type="cellIs" dxfId="205" priority="2572" stopIfTrue="1" operator="notEqual">
      <formula>""</formula>
    </cfRule>
  </conditionalFormatting>
  <conditionalFormatting sqref="K77">
    <cfRule type="expression" dxfId="204" priority="2571">
      <formula>L77&lt;&gt;""</formula>
    </cfRule>
  </conditionalFormatting>
  <conditionalFormatting sqref="G76">
    <cfRule type="expression" dxfId="203" priority="2570">
      <formula>H76&lt;&gt;""</formula>
    </cfRule>
  </conditionalFormatting>
  <conditionalFormatting sqref="G78">
    <cfRule type="expression" dxfId="202" priority="2569">
      <formula>H78&lt;&gt;""</formula>
    </cfRule>
  </conditionalFormatting>
  <conditionalFormatting sqref="E76">
    <cfRule type="expression" dxfId="201" priority="2568">
      <formula>F76&lt;&gt;""</formula>
    </cfRule>
  </conditionalFormatting>
  <conditionalFormatting sqref="H78">
    <cfRule type="cellIs" dxfId="200" priority="2567" stopIfTrue="1" operator="notEqual">
      <formula>""</formula>
    </cfRule>
  </conditionalFormatting>
  <conditionalFormatting sqref="H76">
    <cfRule type="cellIs" dxfId="199" priority="2566" stopIfTrue="1" operator="notEqual">
      <formula>""</formula>
    </cfRule>
  </conditionalFormatting>
  <conditionalFormatting sqref="F76">
    <cfRule type="cellIs" dxfId="198" priority="2565" stopIfTrue="1" operator="notEqual">
      <formula>""</formula>
    </cfRule>
  </conditionalFormatting>
  <conditionalFormatting sqref="G98">
    <cfRule type="expression" dxfId="197" priority="2556">
      <formula>H98&lt;&gt;""</formula>
    </cfRule>
  </conditionalFormatting>
  <conditionalFormatting sqref="G100">
    <cfRule type="expression" dxfId="196" priority="2555">
      <formula>H100&lt;&gt;""</formula>
    </cfRule>
  </conditionalFormatting>
  <conditionalFormatting sqref="E98">
    <cfRule type="expression" dxfId="195" priority="2554">
      <formula>F98&lt;&gt;""</formula>
    </cfRule>
  </conditionalFormatting>
  <conditionalFormatting sqref="H100">
    <cfRule type="cellIs" dxfId="194" priority="2553" stopIfTrue="1" operator="notEqual">
      <formula>""</formula>
    </cfRule>
  </conditionalFormatting>
  <conditionalFormatting sqref="H98">
    <cfRule type="cellIs" dxfId="193" priority="2552" stopIfTrue="1" operator="notEqual">
      <formula>""</formula>
    </cfRule>
  </conditionalFormatting>
  <conditionalFormatting sqref="F98">
    <cfRule type="cellIs" dxfId="192" priority="2551" stopIfTrue="1" operator="notEqual">
      <formula>""</formula>
    </cfRule>
  </conditionalFormatting>
  <conditionalFormatting sqref="E78:L78">
    <cfRule type="expression" dxfId="191" priority="2230">
      <formula>$D$64&lt;&gt;TRUE</formula>
    </cfRule>
  </conditionalFormatting>
  <conditionalFormatting sqref="E76:L77">
    <cfRule type="expression" dxfId="190" priority="2229">
      <formula>$D$64=TRUE</formula>
    </cfRule>
  </conditionalFormatting>
  <conditionalFormatting sqref="I99">
    <cfRule type="expression" dxfId="189" priority="2228">
      <formula>J99&lt;&gt;""</formula>
    </cfRule>
  </conditionalFormatting>
  <conditionalFormatting sqref="I100">
    <cfRule type="expression" dxfId="188" priority="2227">
      <formula>J100&lt;&gt;""</formula>
    </cfRule>
  </conditionalFormatting>
  <conditionalFormatting sqref="K100">
    <cfRule type="expression" dxfId="187" priority="2226">
      <formula>L100&lt;&gt;""</formula>
    </cfRule>
  </conditionalFormatting>
  <conditionalFormatting sqref="L99">
    <cfRule type="cellIs" dxfId="186" priority="2225" stopIfTrue="1" operator="notEqual">
      <formula>""</formula>
    </cfRule>
  </conditionalFormatting>
  <conditionalFormatting sqref="L100">
    <cfRule type="cellIs" dxfId="185" priority="2224" stopIfTrue="1" operator="notEqual">
      <formula>""</formula>
    </cfRule>
  </conditionalFormatting>
  <conditionalFormatting sqref="J100">
    <cfRule type="cellIs" dxfId="184" priority="2223" stopIfTrue="1" operator="notEqual">
      <formula>""</formula>
    </cfRule>
  </conditionalFormatting>
  <conditionalFormatting sqref="J99">
    <cfRule type="cellIs" dxfId="183" priority="2222" stopIfTrue="1" operator="notEqual">
      <formula>""</formula>
    </cfRule>
  </conditionalFormatting>
  <conditionalFormatting sqref="K99">
    <cfRule type="expression" dxfId="182" priority="2221">
      <formula>L99&lt;&gt;""</formula>
    </cfRule>
  </conditionalFormatting>
  <conditionalFormatting sqref="I100:L100">
    <cfRule type="expression" dxfId="181" priority="2220">
      <formula>$D$64&lt;&gt;TRUE</formula>
    </cfRule>
  </conditionalFormatting>
  <conditionalFormatting sqref="I98:L99">
    <cfRule type="expression" dxfId="180" priority="2219">
      <formula>$D$64=TRUE</formula>
    </cfRule>
  </conditionalFormatting>
  <conditionalFormatting sqref="B19:D19">
    <cfRule type="expression" dxfId="179" priority="1890">
      <formula>D64&lt;&gt;TRUE</formula>
    </cfRule>
  </conditionalFormatting>
  <conditionalFormatting sqref="B17:D18">
    <cfRule type="expression" dxfId="178" priority="1889">
      <formula>D64=TRUE</formula>
    </cfRule>
  </conditionalFormatting>
  <conditionalFormatting sqref="C17:D18">
    <cfRule type="expression" dxfId="177" priority="1888">
      <formula>D64=TRUE</formula>
    </cfRule>
  </conditionalFormatting>
  <conditionalFormatting sqref="C18:D18">
    <cfRule type="expression" dxfId="176" priority="1887">
      <formula>D64=TRUE</formula>
    </cfRule>
  </conditionalFormatting>
  <conditionalFormatting sqref="I7">
    <cfRule type="expression" dxfId="175" priority="82">
      <formula>J7&lt;&gt;""</formula>
    </cfRule>
  </conditionalFormatting>
  <conditionalFormatting sqref="I8">
    <cfRule type="expression" dxfId="174" priority="81">
      <formula>J8&lt;&gt;""</formula>
    </cfRule>
  </conditionalFormatting>
  <conditionalFormatting sqref="I9">
    <cfRule type="expression" dxfId="173" priority="80">
      <formula>J9&lt;&gt;""</formula>
    </cfRule>
  </conditionalFormatting>
  <conditionalFormatting sqref="I11">
    <cfRule type="expression" dxfId="172" priority="79">
      <formula>J11&lt;&gt;""</formula>
    </cfRule>
  </conditionalFormatting>
  <conditionalFormatting sqref="I12">
    <cfRule type="expression" dxfId="171" priority="78">
      <formula>J12&lt;&gt;""</formula>
    </cfRule>
  </conditionalFormatting>
  <conditionalFormatting sqref="I13">
    <cfRule type="expression" dxfId="170" priority="77">
      <formula>J13&lt;&gt;""</formula>
    </cfRule>
  </conditionalFormatting>
  <conditionalFormatting sqref="I14">
    <cfRule type="expression" dxfId="169" priority="76">
      <formula>J14&lt;&gt;""</formula>
    </cfRule>
  </conditionalFormatting>
  <conditionalFormatting sqref="I15">
    <cfRule type="expression" dxfId="168" priority="75">
      <formula>J15&lt;&gt;""</formula>
    </cfRule>
  </conditionalFormatting>
  <conditionalFormatting sqref="I21">
    <cfRule type="expression" dxfId="167" priority="74">
      <formula>J21&lt;&gt;""</formula>
    </cfRule>
  </conditionalFormatting>
  <conditionalFormatting sqref="I22">
    <cfRule type="expression" dxfId="166" priority="73">
      <formula>J22&lt;&gt;""</formula>
    </cfRule>
  </conditionalFormatting>
  <conditionalFormatting sqref="I23:I24">
    <cfRule type="expression" dxfId="165" priority="72">
      <formula>J23&lt;&gt;""</formula>
    </cfRule>
  </conditionalFormatting>
  <conditionalFormatting sqref="K15">
    <cfRule type="expression" dxfId="164" priority="71">
      <formula>L15&lt;&gt;""</formula>
    </cfRule>
  </conditionalFormatting>
  <conditionalFormatting sqref="K12">
    <cfRule type="expression" dxfId="163" priority="68">
      <formula>L12&lt;&gt;""</formula>
    </cfRule>
  </conditionalFormatting>
  <conditionalFormatting sqref="K14">
    <cfRule type="expression" dxfId="162" priority="70">
      <formula>L14&lt;&gt;""</formula>
    </cfRule>
  </conditionalFormatting>
  <conditionalFormatting sqref="K13">
    <cfRule type="expression" dxfId="161" priority="69">
      <formula>L13&lt;&gt;""</formula>
    </cfRule>
  </conditionalFormatting>
  <conditionalFormatting sqref="K11">
    <cfRule type="expression" dxfId="160" priority="67">
      <formula>L11&lt;&gt;""</formula>
    </cfRule>
  </conditionalFormatting>
  <conditionalFormatting sqref="K9">
    <cfRule type="expression" dxfId="159" priority="66">
      <formula>L9&lt;&gt;""</formula>
    </cfRule>
  </conditionalFormatting>
  <conditionalFormatting sqref="K8">
    <cfRule type="expression" dxfId="158" priority="65">
      <formula>L8&lt;&gt;""</formula>
    </cfRule>
  </conditionalFormatting>
  <conditionalFormatting sqref="K7">
    <cfRule type="expression" dxfId="157" priority="64">
      <formula>L7&lt;&gt;""</formula>
    </cfRule>
  </conditionalFormatting>
  <conditionalFormatting sqref="J12">
    <cfRule type="cellIs" dxfId="156" priority="63" stopIfTrue="1" operator="notEqual">
      <formula>""</formula>
    </cfRule>
  </conditionalFormatting>
  <conditionalFormatting sqref="J11">
    <cfRule type="cellIs" dxfId="155" priority="62" stopIfTrue="1" operator="notEqual">
      <formula>""</formula>
    </cfRule>
  </conditionalFormatting>
  <conditionalFormatting sqref="J9">
    <cfRule type="cellIs" dxfId="154" priority="61" stopIfTrue="1" operator="notEqual">
      <formula>""</formula>
    </cfRule>
  </conditionalFormatting>
  <conditionalFormatting sqref="J8">
    <cfRule type="cellIs" dxfId="153" priority="60" stopIfTrue="1" operator="notEqual">
      <formula>""</formula>
    </cfRule>
  </conditionalFormatting>
  <conditionalFormatting sqref="J7">
    <cfRule type="cellIs" dxfId="152" priority="59" stopIfTrue="1" operator="notEqual">
      <formula>""</formula>
    </cfRule>
  </conditionalFormatting>
  <conditionalFormatting sqref="L7">
    <cfRule type="cellIs" dxfId="151" priority="58" stopIfTrue="1" operator="notEqual">
      <formula>""</formula>
    </cfRule>
  </conditionalFormatting>
  <conditionalFormatting sqref="L8">
    <cfRule type="cellIs" dxfId="150" priority="57" stopIfTrue="1" operator="notEqual">
      <formula>""</formula>
    </cfRule>
  </conditionalFormatting>
  <conditionalFormatting sqref="L9">
    <cfRule type="cellIs" dxfId="149" priority="56" stopIfTrue="1" operator="notEqual">
      <formula>""</formula>
    </cfRule>
  </conditionalFormatting>
  <conditionalFormatting sqref="L11">
    <cfRule type="cellIs" dxfId="148" priority="55" stopIfTrue="1" operator="notEqual">
      <formula>""</formula>
    </cfRule>
  </conditionalFormatting>
  <conditionalFormatting sqref="L12">
    <cfRule type="cellIs" dxfId="147" priority="54" stopIfTrue="1" operator="notEqual">
      <formula>""</formula>
    </cfRule>
  </conditionalFormatting>
  <conditionalFormatting sqref="L13">
    <cfRule type="cellIs" dxfId="146" priority="53" stopIfTrue="1" operator="notEqual">
      <formula>""</formula>
    </cfRule>
  </conditionalFormatting>
  <conditionalFormatting sqref="L14">
    <cfRule type="cellIs" dxfId="145" priority="52" stopIfTrue="1" operator="notEqual">
      <formula>""</formula>
    </cfRule>
  </conditionalFormatting>
  <conditionalFormatting sqref="L15">
    <cfRule type="cellIs" dxfId="144" priority="51" stopIfTrue="1" operator="notEqual">
      <formula>""</formula>
    </cfRule>
  </conditionalFormatting>
  <conditionalFormatting sqref="L21">
    <cfRule type="cellIs" dxfId="143" priority="50" stopIfTrue="1" operator="notEqual">
      <formula>""</formula>
    </cfRule>
  </conditionalFormatting>
  <conditionalFormatting sqref="L22">
    <cfRule type="cellIs" dxfId="142" priority="49" stopIfTrue="1" operator="notEqual">
      <formula>""</formula>
    </cfRule>
  </conditionalFormatting>
  <conditionalFormatting sqref="L23:L24">
    <cfRule type="cellIs" dxfId="141" priority="48" stopIfTrue="1" operator="notEqual">
      <formula>""</formula>
    </cfRule>
  </conditionalFormatting>
  <conditionalFormatting sqref="J23:J24">
    <cfRule type="cellIs" dxfId="140" priority="47" stopIfTrue="1" operator="notEqual">
      <formula>""</formula>
    </cfRule>
  </conditionalFormatting>
  <conditionalFormatting sqref="J22">
    <cfRule type="cellIs" dxfId="139" priority="46" stopIfTrue="1" operator="notEqual">
      <formula>""</formula>
    </cfRule>
  </conditionalFormatting>
  <conditionalFormatting sqref="J21">
    <cfRule type="cellIs" dxfId="138" priority="45" stopIfTrue="1" operator="notEqual">
      <formula>""</formula>
    </cfRule>
  </conditionalFormatting>
  <conditionalFormatting sqref="J15">
    <cfRule type="cellIs" dxfId="137" priority="44" stopIfTrue="1" operator="notEqual">
      <formula>""</formula>
    </cfRule>
  </conditionalFormatting>
  <conditionalFormatting sqref="J14">
    <cfRule type="cellIs" dxfId="136" priority="43" stopIfTrue="1" operator="notEqual">
      <formula>""</formula>
    </cfRule>
  </conditionalFormatting>
  <conditionalFormatting sqref="J13">
    <cfRule type="cellIs" dxfId="135" priority="42" stopIfTrue="1" operator="notEqual">
      <formula>""</formula>
    </cfRule>
  </conditionalFormatting>
  <conditionalFormatting sqref="K21">
    <cfRule type="expression" dxfId="134" priority="41">
      <formula>L21&lt;&gt;""</formula>
    </cfRule>
  </conditionalFormatting>
  <conditionalFormatting sqref="K22">
    <cfRule type="expression" dxfId="133" priority="40">
      <formula>L22&lt;&gt;""</formula>
    </cfRule>
  </conditionalFormatting>
  <conditionalFormatting sqref="K23:K24">
    <cfRule type="expression" dxfId="132" priority="39">
      <formula>L23&lt;&gt;""</formula>
    </cfRule>
  </conditionalFormatting>
  <conditionalFormatting sqref="I10">
    <cfRule type="expression" dxfId="131" priority="38">
      <formula>J10&lt;&gt;""</formula>
    </cfRule>
  </conditionalFormatting>
  <conditionalFormatting sqref="K10">
    <cfRule type="expression" dxfId="130" priority="37">
      <formula>L10&lt;&gt;""</formula>
    </cfRule>
  </conditionalFormatting>
  <conditionalFormatting sqref="H8">
    <cfRule type="cellIs" dxfId="129" priority="36" stopIfTrue="1" operator="notEqual">
      <formula>""</formula>
    </cfRule>
  </conditionalFormatting>
  <conditionalFormatting sqref="G8">
    <cfRule type="expression" dxfId="128" priority="35">
      <formula>H8&lt;&gt;""</formula>
    </cfRule>
  </conditionalFormatting>
  <conditionalFormatting sqref="G9">
    <cfRule type="expression" dxfId="127" priority="34">
      <formula>H9&lt;&gt;""</formula>
    </cfRule>
  </conditionalFormatting>
  <conditionalFormatting sqref="G10">
    <cfRule type="expression" dxfId="126" priority="33">
      <formula>H10&lt;&gt;""</formula>
    </cfRule>
  </conditionalFormatting>
  <conditionalFormatting sqref="G12">
    <cfRule type="expression" dxfId="125" priority="32">
      <formula>H12&lt;&gt;""</formula>
    </cfRule>
  </conditionalFormatting>
  <conditionalFormatting sqref="G14">
    <cfRule type="expression" dxfId="124" priority="31">
      <formula>H14&lt;&gt;""</formula>
    </cfRule>
  </conditionalFormatting>
  <conditionalFormatting sqref="G15">
    <cfRule type="expression" dxfId="123" priority="30">
      <formula>H15&lt;&gt;""</formula>
    </cfRule>
  </conditionalFormatting>
  <conditionalFormatting sqref="E10">
    <cfRule type="expression" dxfId="122" priority="29">
      <formula>F10&lt;&gt;""</formula>
    </cfRule>
  </conditionalFormatting>
  <conditionalFormatting sqref="H9">
    <cfRule type="cellIs" dxfId="121" priority="28" stopIfTrue="1" operator="notEqual">
      <formula>""</formula>
    </cfRule>
  </conditionalFormatting>
  <conditionalFormatting sqref="H10">
    <cfRule type="cellIs" dxfId="120" priority="27" stopIfTrue="1" operator="notEqual">
      <formula>""</formula>
    </cfRule>
  </conditionalFormatting>
  <conditionalFormatting sqref="H12">
    <cfRule type="cellIs" dxfId="119" priority="26" stopIfTrue="1" operator="notEqual">
      <formula>""</formula>
    </cfRule>
  </conditionalFormatting>
  <conditionalFormatting sqref="H14">
    <cfRule type="cellIs" dxfId="118" priority="25" stopIfTrue="1" operator="notEqual">
      <formula>""</formula>
    </cfRule>
  </conditionalFormatting>
  <conditionalFormatting sqref="H15">
    <cfRule type="cellIs" dxfId="117" priority="24" stopIfTrue="1" operator="notEqual">
      <formula>""</formula>
    </cfRule>
  </conditionalFormatting>
  <conditionalFormatting sqref="F10">
    <cfRule type="cellIs" dxfId="116" priority="23" stopIfTrue="1" operator="notEqual">
      <formula>""</formula>
    </cfRule>
  </conditionalFormatting>
  <conditionalFormatting sqref="E13">
    <cfRule type="expression" dxfId="115" priority="22">
      <formula>F13&lt;&gt;""</formula>
    </cfRule>
  </conditionalFormatting>
  <conditionalFormatting sqref="G13">
    <cfRule type="expression" dxfId="114" priority="21">
      <formula>H13&lt;&gt;""</formula>
    </cfRule>
  </conditionalFormatting>
  <conditionalFormatting sqref="H13">
    <cfRule type="cellIs" dxfId="113" priority="20" stopIfTrue="1" operator="notEqual">
      <formula>""</formula>
    </cfRule>
  </conditionalFormatting>
  <conditionalFormatting sqref="F13">
    <cfRule type="cellIs" dxfId="112" priority="19" stopIfTrue="1" operator="notEqual">
      <formula>""</formula>
    </cfRule>
  </conditionalFormatting>
  <conditionalFormatting sqref="J10">
    <cfRule type="cellIs" dxfId="111" priority="18" stopIfTrue="1" operator="notEqual">
      <formula>""</formula>
    </cfRule>
  </conditionalFormatting>
  <conditionalFormatting sqref="L10">
    <cfRule type="cellIs" dxfId="110" priority="17" stopIfTrue="1" operator="notEqual">
      <formula>""</formula>
    </cfRule>
  </conditionalFormatting>
  <conditionalFormatting sqref="I18">
    <cfRule type="expression" dxfId="109" priority="16">
      <formula>J18&lt;&gt;""</formula>
    </cfRule>
  </conditionalFormatting>
  <conditionalFormatting sqref="I19">
    <cfRule type="expression" dxfId="108" priority="15">
      <formula>J19&lt;&gt;""</formula>
    </cfRule>
  </conditionalFormatting>
  <conditionalFormatting sqref="K19">
    <cfRule type="expression" dxfId="107" priority="14">
      <formula>L19&lt;&gt;""</formula>
    </cfRule>
  </conditionalFormatting>
  <conditionalFormatting sqref="L18">
    <cfRule type="cellIs" dxfId="106" priority="13" stopIfTrue="1" operator="notEqual">
      <formula>""</formula>
    </cfRule>
  </conditionalFormatting>
  <conditionalFormatting sqref="L19">
    <cfRule type="cellIs" dxfId="105" priority="12" stopIfTrue="1" operator="notEqual">
      <formula>""</formula>
    </cfRule>
  </conditionalFormatting>
  <conditionalFormatting sqref="J19">
    <cfRule type="cellIs" dxfId="104" priority="11" stopIfTrue="1" operator="notEqual">
      <formula>""</formula>
    </cfRule>
  </conditionalFormatting>
  <conditionalFormatting sqref="J18">
    <cfRule type="cellIs" dxfId="103" priority="10" stopIfTrue="1" operator="notEqual">
      <formula>""</formula>
    </cfRule>
  </conditionalFormatting>
  <conditionalFormatting sqref="K18">
    <cfRule type="expression" dxfId="102" priority="9">
      <formula>L18&lt;&gt;""</formula>
    </cfRule>
  </conditionalFormatting>
  <conditionalFormatting sqref="G17">
    <cfRule type="expression" dxfId="101" priority="8">
      <formula>H17&lt;&gt;""</formula>
    </cfRule>
  </conditionalFormatting>
  <conditionalFormatting sqref="G19">
    <cfRule type="expression" dxfId="100" priority="7">
      <formula>H19&lt;&gt;""</formula>
    </cfRule>
  </conditionalFormatting>
  <conditionalFormatting sqref="E17">
    <cfRule type="expression" dxfId="99" priority="6">
      <formula>F17&lt;&gt;""</formula>
    </cfRule>
  </conditionalFormatting>
  <conditionalFormatting sqref="H19">
    <cfRule type="cellIs" dxfId="98" priority="5" stopIfTrue="1" operator="notEqual">
      <formula>""</formula>
    </cfRule>
  </conditionalFormatting>
  <conditionalFormatting sqref="H17">
    <cfRule type="cellIs" dxfId="97" priority="4" stopIfTrue="1" operator="notEqual">
      <formula>""</formula>
    </cfRule>
  </conditionalFormatting>
  <conditionalFormatting sqref="F17">
    <cfRule type="cellIs" dxfId="96" priority="3" stopIfTrue="1" operator="notEqual">
      <formula>""</formula>
    </cfRule>
  </conditionalFormatting>
  <conditionalFormatting sqref="E19:L19">
    <cfRule type="expression" dxfId="95" priority="2">
      <formula>$D$64&lt;&gt;TRUE</formula>
    </cfRule>
  </conditionalFormatting>
  <conditionalFormatting sqref="E17:L18">
    <cfRule type="expression" dxfId="94" priority="1">
      <formula>$D$64=TRUE</formula>
    </cfRule>
  </conditionalFormatting>
  <dataValidations count="2">
    <dataValidation type="whole" allowBlank="1" showInputMessage="1" showErrorMessage="1" sqref="E10 E17 E26 G26 G17 G14:G15 G12 G8:G9 I11:I15 G19 I18:I19 I25:K25 K21:K24 K18:K19 K11:K15 I7:I9 T14:U14 K7:K9 I21:I24 T8:U9 T12:U12">
      <formula1>0</formula1>
      <formula2>15</formula2>
    </dataValidation>
    <dataValidation type="list" allowBlank="1" showInputMessage="1" showErrorMessage="1" sqref="L18:L19 F10 L7:L15 J7:J15 H8:H10 H12 H14:H15 L21:L24 J21:J24 J18:J19 H19 H17 F17">
      <formula1>$H$35:$H$39</formula1>
    </dataValidation>
  </dataValidations>
  <pageMargins left="0.31496062992125984" right="0.31496062992125984" top="0.59055118110236227" bottom="0.59055118110236227" header="0.11811023622047245" footer="0.11811023622047245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1031" r:id="rId4" name="cmdAuswahlloeschen">
          <controlPr defaultSize="0" autoLine="0" autoPict="0" r:id="rId5">
            <anchor moveWithCells="1">
              <from>
                <xdr:col>31</xdr:col>
                <xdr:colOff>9525</xdr:colOff>
                <xdr:row>1</xdr:row>
                <xdr:rowOff>228600</xdr:rowOff>
              </from>
              <to>
                <xdr:col>34</xdr:col>
                <xdr:colOff>304800</xdr:colOff>
                <xdr:row>2</xdr:row>
                <xdr:rowOff>104775</xdr:rowOff>
              </to>
            </anchor>
          </controlPr>
        </control>
      </mc:Choice>
      <mc:Fallback>
        <control shapeId="1031" r:id="rId4" name="cmdAuswahlloeschen"/>
      </mc:Fallback>
    </mc:AlternateContent>
    <mc:AlternateContent xmlns:mc="http://schemas.openxmlformats.org/markup-compatibility/2006">
      <mc:Choice Requires="x14">
        <control shapeId="1029" r:id="rId6" name="ComboBox21">
          <controlPr locked="0" defaultSize="0" print="0" autoLine="0" autoPict="0" linkedCell="B5" listFillRange="C35:D38" r:id="rId7">
            <anchor moveWithCells="1">
              <from>
                <xdr:col>8</xdr:col>
                <xdr:colOff>9525</xdr:colOff>
                <xdr:row>3</xdr:row>
                <xdr:rowOff>9525</xdr:rowOff>
              </from>
              <to>
                <xdr:col>16</xdr:col>
                <xdr:colOff>47625</xdr:colOff>
                <xdr:row>4</xdr:row>
                <xdr:rowOff>0</xdr:rowOff>
              </to>
            </anchor>
          </controlPr>
        </control>
      </mc:Choice>
      <mc:Fallback>
        <control shapeId="1029" r:id="rId6" name="ComboBox21"/>
      </mc:Fallback>
    </mc:AlternateContent>
    <mc:AlternateContent xmlns:mc="http://schemas.openxmlformats.org/markup-compatibility/2006">
      <mc:Choice Requires="x14">
        <control shapeId="1033" r:id="rId8" name="CommandButton1">
          <controlPr defaultSize="0" autoLine="0" autoPict="0" r:id="rId9">
            <anchor moveWithCells="1">
              <from>
                <xdr:col>31</xdr:col>
                <xdr:colOff>9525</xdr:colOff>
                <xdr:row>2</xdr:row>
                <xdr:rowOff>114300</xdr:rowOff>
              </from>
              <to>
                <xdr:col>34</xdr:col>
                <xdr:colOff>323850</xdr:colOff>
                <xdr:row>3</xdr:row>
                <xdr:rowOff>257175</xdr:rowOff>
              </to>
            </anchor>
          </controlPr>
        </control>
      </mc:Choice>
      <mc:Fallback>
        <control shapeId="1033" r:id="rId8" name="CommandButton1"/>
      </mc:Fallback>
    </mc:AlternateContent>
    <mc:AlternateContent xmlns:mc="http://schemas.openxmlformats.org/markup-compatibility/2006">
      <mc:Choice Requires="x14">
        <control shapeId="1034" r:id="rId10" name="optBOS12">
          <controlPr defaultSize="0" autoLine="0" autoPict="0" linkedCell="D63" r:id="rId11">
            <anchor moveWithCells="1">
              <from>
                <xdr:col>22</xdr:col>
                <xdr:colOff>47625</xdr:colOff>
                <xdr:row>1</xdr:row>
                <xdr:rowOff>190500</xdr:rowOff>
              </from>
              <to>
                <xdr:col>29</xdr:col>
                <xdr:colOff>476250</xdr:colOff>
                <xdr:row>3</xdr:row>
                <xdr:rowOff>47625</xdr:rowOff>
              </to>
            </anchor>
          </controlPr>
        </control>
      </mc:Choice>
      <mc:Fallback>
        <control shapeId="1034" r:id="rId10" name="optBOS12"/>
      </mc:Fallback>
    </mc:AlternateContent>
    <mc:AlternateContent xmlns:mc="http://schemas.openxmlformats.org/markup-compatibility/2006">
      <mc:Choice Requires="x14">
        <control shapeId="1035" r:id="rId12" name="optFOS1112">
          <controlPr defaultSize="0" autoLine="0" linkedCell="E63" r:id="rId13">
            <anchor moveWithCells="1">
              <from>
                <xdr:col>22</xdr:col>
                <xdr:colOff>219075</xdr:colOff>
                <xdr:row>3</xdr:row>
                <xdr:rowOff>66675</xdr:rowOff>
              </from>
              <to>
                <xdr:col>29</xdr:col>
                <xdr:colOff>438150</xdr:colOff>
                <xdr:row>4</xdr:row>
                <xdr:rowOff>9525</xdr:rowOff>
              </to>
            </anchor>
          </controlPr>
        </control>
      </mc:Choice>
      <mc:Fallback>
        <control shapeId="1035" r:id="rId12" name="optFOS1112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showRowColHeaders="0" workbookViewId="0">
      <selection activeCell="M26" sqref="M26"/>
    </sheetView>
  </sheetViews>
  <sheetFormatPr baseColWidth="10" defaultRowHeight="15" x14ac:dyDescent="0.25"/>
  <sheetData/>
  <sheetProtection algorithmName="SHA-512" hashValue="yIdaWRwE/at6o1ZomgEjlIYgBoxYZrHdhO29OCRo/u2C0L1DhIr20styEXKP76VsroSLEyzphXLZwURlikuBsw==" saltValue="pEuLbTGd3K9qeOVHdbi5VA==" spinCount="100000" sheet="1" objects="1" scenarios="1" selectLockedCells="1" selectUnlockedCells="1"/>
  <pageMargins left="0.7" right="0.7" top="0.78740157499999996" bottom="0.78740157499999996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B1:BC67"/>
  <sheetViews>
    <sheetView topLeftCell="B1" workbookViewId="0">
      <selection activeCell="Q19" sqref="Q19"/>
    </sheetView>
  </sheetViews>
  <sheetFormatPr baseColWidth="10" defaultRowHeight="15" x14ac:dyDescent="0.25"/>
  <cols>
    <col min="1" max="1" width="4.7109375" customWidth="1"/>
    <col min="2" max="2" width="19.42578125" customWidth="1"/>
    <col min="3" max="3" width="11.5703125" customWidth="1"/>
    <col min="4" max="4" width="11.42578125" customWidth="1"/>
    <col min="5" max="12" width="4.7109375" customWidth="1"/>
    <col min="13" max="13" width="7.28515625" customWidth="1"/>
    <col min="14" max="14" width="7.7109375" customWidth="1"/>
    <col min="15" max="15" width="9.42578125" customWidth="1"/>
    <col min="16" max="16" width="8.140625" customWidth="1"/>
    <col min="17" max="17" width="5.7109375" customWidth="1"/>
    <col min="18" max="18" width="7.140625" customWidth="1"/>
    <col min="19" max="19" width="4.5703125" customWidth="1"/>
    <col min="20" max="20" width="7.28515625" customWidth="1"/>
    <col min="21" max="22" width="8.5703125" customWidth="1"/>
    <col min="23" max="23" width="8.28515625" customWidth="1"/>
    <col min="24" max="24" width="9" customWidth="1"/>
    <col min="25" max="25" width="10.28515625" customWidth="1"/>
    <col min="26" max="26" width="8.140625" customWidth="1"/>
    <col min="27" max="27" width="5.42578125" customWidth="1"/>
    <col min="28" max="28" width="6.42578125" customWidth="1"/>
    <col min="29" max="29" width="7.85546875" customWidth="1"/>
    <col min="30" max="31" width="4.42578125" customWidth="1"/>
    <col min="32" max="32" width="6.7109375" customWidth="1"/>
    <col min="33" max="33" width="7.28515625" customWidth="1"/>
    <col min="34" max="34" width="7" customWidth="1"/>
    <col min="35" max="35" width="7.28515625" customWidth="1"/>
    <col min="36" max="36" width="7.7109375" customWidth="1"/>
    <col min="37" max="37" width="8.5703125" customWidth="1"/>
  </cols>
  <sheetData>
    <row r="1" spans="2:55" ht="26.45" customHeight="1" x14ac:dyDescent="0.25">
      <c r="B1" s="10" t="s">
        <v>54</v>
      </c>
    </row>
    <row r="2" spans="2:55" ht="12.75" customHeight="1" x14ac:dyDescent="0.25">
      <c r="B2" s="5"/>
      <c r="C2" s="5"/>
      <c r="D2" s="5"/>
      <c r="O2" t="s">
        <v>118</v>
      </c>
      <c r="AO2" t="str">
        <f>'Tab1'!B5</f>
        <v>Wirtschaft u. Verwaltung</v>
      </c>
      <c r="AP2" t="s">
        <v>33</v>
      </c>
      <c r="AQ2">
        <v>1</v>
      </c>
      <c r="AR2">
        <f>VLOOKUP($AO$2,$AP$2:$AQ$5,2,FALSE)</f>
        <v>3</v>
      </c>
      <c r="AS2" s="2"/>
      <c r="AT2" s="19" t="s">
        <v>37</v>
      </c>
      <c r="AU2" s="2"/>
      <c r="AV2" s="2"/>
      <c r="AW2" s="2"/>
      <c r="AX2" s="61" t="s">
        <v>47</v>
      </c>
      <c r="AY2" s="19" t="s">
        <v>38</v>
      </c>
      <c r="AZ2" s="2"/>
      <c r="BA2" s="2"/>
      <c r="BB2" s="2"/>
      <c r="BC2" s="62" t="s">
        <v>47</v>
      </c>
    </row>
    <row r="3" spans="2:55" ht="9.1999999999999993" customHeight="1" x14ac:dyDescent="0.25">
      <c r="AP3" t="s">
        <v>32</v>
      </c>
      <c r="AQ3">
        <v>2</v>
      </c>
      <c r="AS3" s="2"/>
      <c r="AT3" s="58" t="s">
        <v>33</v>
      </c>
      <c r="AU3" s="58" t="s">
        <v>32</v>
      </c>
      <c r="AV3" s="58" t="s">
        <v>41</v>
      </c>
      <c r="AW3" s="58" t="s">
        <v>35</v>
      </c>
      <c r="AX3" s="61" t="s">
        <v>48</v>
      </c>
      <c r="AY3" s="58" t="s">
        <v>33</v>
      </c>
      <c r="AZ3" s="58" t="s">
        <v>32</v>
      </c>
      <c r="BA3" s="58" t="s">
        <v>41</v>
      </c>
      <c r="BB3" s="58" t="s">
        <v>35</v>
      </c>
      <c r="BC3" s="62" t="s">
        <v>48</v>
      </c>
    </row>
    <row r="4" spans="2:55" ht="9.1999999999999993" customHeight="1" thickBot="1" x14ac:dyDescent="0.3">
      <c r="AP4" t="s">
        <v>34</v>
      </c>
      <c r="AQ4">
        <v>3</v>
      </c>
      <c r="AS4" s="60" t="s">
        <v>6</v>
      </c>
      <c r="AT4" s="58" t="s">
        <v>64</v>
      </c>
      <c r="AU4" s="58" t="s">
        <v>39</v>
      </c>
      <c r="AV4" s="58" t="s">
        <v>42</v>
      </c>
      <c r="AW4" s="59" t="s">
        <v>44</v>
      </c>
      <c r="AX4" s="61" t="str">
        <f>VLOOKUP($AS4,$AS$3:$BB$7,$AR$2+1,FALSE)</f>
        <v>BwR</v>
      </c>
      <c r="AY4" s="58" t="s">
        <v>64</v>
      </c>
      <c r="AZ4" s="58" t="s">
        <v>39</v>
      </c>
      <c r="BA4" s="58" t="s">
        <v>42</v>
      </c>
      <c r="BB4" s="59" t="s">
        <v>44</v>
      </c>
      <c r="BC4" s="62" t="str">
        <f>VLOOKUP($AS4,$AS$3:$BB$7,$AR$2+6,FALSE)</f>
        <v>BwR</v>
      </c>
    </row>
    <row r="5" spans="2:55" ht="90.75" customHeight="1" x14ac:dyDescent="0.25">
      <c r="B5" s="11"/>
      <c r="C5" s="12" t="s">
        <v>37</v>
      </c>
      <c r="D5" s="12" t="s">
        <v>38</v>
      </c>
      <c r="E5" s="459" t="s">
        <v>21</v>
      </c>
      <c r="F5" s="460"/>
      <c r="G5" s="460"/>
      <c r="H5" s="460"/>
      <c r="I5" s="460"/>
      <c r="J5" s="460"/>
      <c r="K5" s="460"/>
      <c r="L5" s="460"/>
      <c r="M5" s="20" t="str">
        <f>'Tab1'!M5</f>
        <v>A nzahl HJ-Noten</v>
      </c>
      <c r="N5" s="20" t="str">
        <f>'Tab1'!N5</f>
        <v>abgewählte HJ-Noten</v>
      </c>
      <c r="O5" s="39" t="s">
        <v>57</v>
      </c>
      <c r="P5" s="73" t="s">
        <v>83</v>
      </c>
      <c r="Q5" s="156" t="s">
        <v>84</v>
      </c>
      <c r="R5" s="78"/>
      <c r="S5" s="42" t="s">
        <v>58</v>
      </c>
      <c r="T5" s="41" t="s">
        <v>59</v>
      </c>
      <c r="U5" s="472" t="s">
        <v>139</v>
      </c>
      <c r="V5" s="473"/>
      <c r="W5" s="461" t="s">
        <v>22</v>
      </c>
      <c r="X5" s="462"/>
      <c r="Y5" s="463" t="s">
        <v>23</v>
      </c>
      <c r="Z5" s="464"/>
      <c r="AA5" s="470" t="s">
        <v>24</v>
      </c>
      <c r="AB5" s="471"/>
      <c r="AC5" s="36" t="s">
        <v>53</v>
      </c>
      <c r="AD5" s="13" t="s">
        <v>28</v>
      </c>
      <c r="AG5" s="43" t="s">
        <v>17</v>
      </c>
      <c r="AH5" s="43" t="s">
        <v>18</v>
      </c>
      <c r="AI5" s="43" t="s">
        <v>20</v>
      </c>
      <c r="AJ5" s="43" t="s">
        <v>19</v>
      </c>
      <c r="AK5" s="44" t="s">
        <v>30</v>
      </c>
      <c r="AL5" s="44" t="s">
        <v>31</v>
      </c>
      <c r="AP5" t="s">
        <v>35</v>
      </c>
      <c r="AQ5">
        <v>4</v>
      </c>
      <c r="AS5" s="60" t="s">
        <v>7</v>
      </c>
      <c r="AT5" s="58" t="s">
        <v>65</v>
      </c>
      <c r="AU5" s="58" t="s">
        <v>40</v>
      </c>
      <c r="AV5" s="58" t="s">
        <v>62</v>
      </c>
      <c r="AW5" s="58" t="s">
        <v>66</v>
      </c>
      <c r="AX5" s="61" t="str">
        <f>VLOOKUP($AS5,$AS$3:$BB$7,$AR$2+1,FALSE)</f>
        <v>VWL</v>
      </c>
      <c r="AY5" s="58" t="s">
        <v>65</v>
      </c>
      <c r="AZ5" s="58" t="s">
        <v>40</v>
      </c>
      <c r="BA5" s="58" t="s">
        <v>62</v>
      </c>
      <c r="BB5" s="58" t="s">
        <v>67</v>
      </c>
      <c r="BC5" s="62" t="str">
        <f>VLOOKUP($AS5,$AS$3:$BB$7,$AR$2+6,FALSE)</f>
        <v>VWL</v>
      </c>
    </row>
    <row r="6" spans="2:55" ht="30" customHeight="1" x14ac:dyDescent="0.25">
      <c r="B6" s="265" t="str">
        <f>'Tab1'!B5</f>
        <v>Wirtschaft u. Verwaltung</v>
      </c>
      <c r="C6" s="2"/>
      <c r="D6" s="2"/>
      <c r="E6" s="23" t="s">
        <v>17</v>
      </c>
      <c r="F6" s="226" t="s">
        <v>120</v>
      </c>
      <c r="G6" s="24" t="s">
        <v>18</v>
      </c>
      <c r="H6" s="226" t="s">
        <v>120</v>
      </c>
      <c r="I6" s="24" t="s">
        <v>20</v>
      </c>
      <c r="J6" s="226" t="s">
        <v>120</v>
      </c>
      <c r="K6" s="24" t="s">
        <v>19</v>
      </c>
      <c r="L6" s="226" t="s">
        <v>120</v>
      </c>
      <c r="M6" s="25"/>
      <c r="N6" s="25"/>
      <c r="O6" s="40"/>
      <c r="P6" s="74"/>
      <c r="S6" s="26"/>
      <c r="T6" s="4"/>
      <c r="U6" s="305" t="s">
        <v>140</v>
      </c>
      <c r="V6" s="305" t="s">
        <v>141</v>
      </c>
      <c r="W6" s="31"/>
      <c r="X6" s="32"/>
      <c r="Y6" s="27"/>
      <c r="Z6" s="28"/>
      <c r="AA6" s="56"/>
      <c r="AB6" s="56"/>
      <c r="AC6" s="37"/>
      <c r="AD6" s="467" t="str">
        <f>AD30</f>
        <v>Prüfungsnoten nicht komplett</v>
      </c>
      <c r="AG6" s="43"/>
      <c r="AH6" s="43"/>
      <c r="AI6" s="43"/>
      <c r="AJ6" s="43"/>
      <c r="AK6" s="45"/>
      <c r="AL6" s="45"/>
      <c r="AS6" s="60" t="s">
        <v>8</v>
      </c>
      <c r="AT6" s="58" t="s">
        <v>36</v>
      </c>
      <c r="AU6" s="58" t="s">
        <v>36</v>
      </c>
      <c r="AV6" s="58" t="s">
        <v>43</v>
      </c>
      <c r="AW6" s="58" t="s">
        <v>43</v>
      </c>
      <c r="AX6" s="61" t="str">
        <f>VLOOKUP($AS6,$AS$3:$BB$7,$AR$2+1,FALSE)</f>
        <v>Rechtslehre</v>
      </c>
      <c r="AY6" s="58" t="s">
        <v>45</v>
      </c>
      <c r="AZ6" s="58" t="s">
        <v>36</v>
      </c>
      <c r="BA6" s="58" t="s">
        <v>63</v>
      </c>
      <c r="BB6" s="58" t="s">
        <v>63</v>
      </c>
      <c r="BC6" s="62" t="str">
        <f>VLOOKUP($AS6,$AS$3:$BB$7,$AR$2+6,FALSE)</f>
        <v>Naturwissensch.</v>
      </c>
    </row>
    <row r="7" spans="2:55" ht="24.75" customHeight="1" thickBot="1" x14ac:dyDescent="0.3">
      <c r="B7" s="86" t="s">
        <v>0</v>
      </c>
      <c r="C7" s="86"/>
      <c r="D7" s="86"/>
      <c r="E7" s="87" t="str">
        <f>IF('Tab1'!E7="","",'Tab1'!E7)</f>
        <v/>
      </c>
      <c r="F7" s="87" t="str">
        <f>IF('Tab1'!F7="","","1")</f>
        <v/>
      </c>
      <c r="G7" s="87" t="str">
        <f>IF('Tab1'!G7="","",'Tab1'!G7)</f>
        <v/>
      </c>
      <c r="H7" s="87" t="str">
        <f>IF('Tab1'!H7="","",1)</f>
        <v/>
      </c>
      <c r="I7" s="87" t="str">
        <f>IF('Tab1'!I7="","",'Tab1'!I7)</f>
        <v/>
      </c>
      <c r="J7" s="87" t="str">
        <f>IF('Tab1'!J7="","",1)</f>
        <v/>
      </c>
      <c r="K7" s="87" t="str">
        <f>IF('Tab1'!K7="","",'Tab1'!K7)</f>
        <v/>
      </c>
      <c r="L7" s="87" t="str">
        <f>IF('Tab1'!L7="","",1)</f>
        <v/>
      </c>
      <c r="M7" s="87">
        <f>'Tab1'!M7</f>
        <v>0</v>
      </c>
      <c r="N7" s="87">
        <f>'Tab1'!N7</f>
        <v>0</v>
      </c>
      <c r="O7" s="67" t="str">
        <f>IF(M7=0,$O$2,IF(N7&gt;1,"nur eine Note abwählen","okay"))</f>
        <v>Note fehlt</v>
      </c>
      <c r="P7" s="76" t="str">
        <f t="shared" ref="P7:P14" si="0">IF(OR(AND(E7="",F7&lt;&gt;""),AND(G7="",H7&lt;&gt;""),AND(I7="",J7&lt;&gt;""),AND(K7="",L7&lt;&gt;"")),"Fach ohne Note gewählt","okay")</f>
        <v>okay</v>
      </c>
      <c r="Q7" s="77" t="str">
        <f>IF(O7&lt;&gt;"okay",O7,P7)</f>
        <v>Note fehlt</v>
      </c>
      <c r="R7" s="91">
        <f>IF(Q7="okay",0,1)</f>
        <v>1</v>
      </c>
      <c r="S7" s="216"/>
      <c r="T7" s="217"/>
      <c r="U7" s="306" t="str">
        <f>IF(ISERROR(SUM(E7,G7,I7,K7)/M7),"",SUM(E7,G7,I7,K7)/M7)</f>
        <v/>
      </c>
      <c r="V7" s="308" t="str">
        <f>IF(U7="","",ROUND(U7,0))</f>
        <v/>
      </c>
      <c r="W7" s="33" t="s">
        <v>25</v>
      </c>
      <c r="X7" s="32">
        <f>N7+T7</f>
        <v>0</v>
      </c>
      <c r="Y7" s="27" t="str">
        <f t="shared" ref="Y7:Y15" si="1">IF(X7=0,"",(AK7+AL7)/(N7+T7))</f>
        <v/>
      </c>
      <c r="Z7" s="28" t="str">
        <f>IF(Y7="","",ROUND(Y7,0))</f>
        <v/>
      </c>
      <c r="AA7" s="79" t="str">
        <f t="shared" ref="AA7:AA15" si="2">IF(Z7="","",VLOOKUP(Z7,$AW$12:$AY$30,3,FALSE))</f>
        <v/>
      </c>
      <c r="AB7" s="57" t="str">
        <f t="shared" ref="AB7:AB15" si="3">IF(Z7="","",VLOOKUP(Z7,$AW$12:$AY$30,2,FALSE))</f>
        <v/>
      </c>
      <c r="AC7" s="37" t="str">
        <f>IF(AB7="","",IF(AB7&gt;4,1,0))</f>
        <v/>
      </c>
      <c r="AD7" s="468"/>
      <c r="AG7" s="46" t="str">
        <f t="shared" ref="AG7:AG15" si="4">IF(E7="","",IF(F7="","",E7))</f>
        <v/>
      </c>
      <c r="AH7" s="46" t="str">
        <f t="shared" ref="AH7:AH15" si="5">IF(G7="","",IF(H7="","",G7))</f>
        <v/>
      </c>
      <c r="AI7" s="46" t="str">
        <f t="shared" ref="AI7:AI15" si="6">IF(I7="","",IF(J7="","",I7))</f>
        <v/>
      </c>
      <c r="AJ7" s="46" t="str">
        <f t="shared" ref="AJ7:AJ15" si="7">IF(K7="","",IF(L7="","",K7))</f>
        <v/>
      </c>
      <c r="AK7" s="47">
        <f>SUM(AG7:AJ7)</f>
        <v>0</v>
      </c>
      <c r="AL7" s="47"/>
      <c r="AS7" s="60" t="s">
        <v>12</v>
      </c>
      <c r="AT7" s="58"/>
      <c r="AU7" s="58"/>
      <c r="AV7" s="58"/>
      <c r="AW7" s="58"/>
      <c r="AX7" s="2"/>
      <c r="AY7" s="58" t="s">
        <v>46</v>
      </c>
      <c r="AZ7" s="58" t="s">
        <v>69</v>
      </c>
      <c r="BA7" s="58" t="s">
        <v>55</v>
      </c>
      <c r="BB7" s="58" t="s">
        <v>68</v>
      </c>
      <c r="BC7" s="62" t="str">
        <f>VLOOKUP($AS7,$AS$3:$BB$7,$AR$2+6,FALSE)</f>
        <v>Informatik</v>
      </c>
    </row>
    <row r="8" spans="2:55" ht="24.75" customHeight="1" x14ac:dyDescent="0.25">
      <c r="B8" s="86" t="s">
        <v>1</v>
      </c>
      <c r="C8" s="86"/>
      <c r="D8" s="86"/>
      <c r="E8" s="87" t="str">
        <f>IF('Tab1'!E8="","",'Tab1'!E8)</f>
        <v/>
      </c>
      <c r="F8" s="87" t="str">
        <f>IF('Tab1'!F8="","","1")</f>
        <v/>
      </c>
      <c r="G8" s="87" t="str">
        <f>IF('Tab1'!G8="","",'Tab1'!G8)</f>
        <v/>
      </c>
      <c r="H8" s="87" t="str">
        <f>IF('Tab1'!H8="","",1)</f>
        <v/>
      </c>
      <c r="I8" s="87" t="str">
        <f>IF('Tab1'!I8="","",'Tab1'!I8)</f>
        <v/>
      </c>
      <c r="J8" s="87" t="str">
        <f>IF('Tab1'!J8="","",1)</f>
        <v/>
      </c>
      <c r="K8" s="87" t="str">
        <f>IF('Tab1'!K8="","",'Tab1'!K8)</f>
        <v/>
      </c>
      <c r="L8" s="87" t="str">
        <f>IF('Tab1'!L8="","",1)</f>
        <v/>
      </c>
      <c r="M8" s="87">
        <f>'Tab1'!M8</f>
        <v>0</v>
      </c>
      <c r="N8" s="87">
        <f>'Tab1'!N8</f>
        <v>0</v>
      </c>
      <c r="O8" s="67" t="str">
        <f t="shared" ref="O8:O14" si="8">IF(M8=0,$O$2,IF(N8&gt;1,"nur eine Note abwählen","okay"))</f>
        <v>Note fehlt</v>
      </c>
      <c r="P8" s="76" t="str">
        <f t="shared" si="0"/>
        <v>okay</v>
      </c>
      <c r="Q8" s="77" t="str">
        <f t="shared" ref="Q8:Q15" si="9">IF(O8&lt;&gt;"okay",O8,P8)</f>
        <v>Note fehlt</v>
      </c>
      <c r="R8" s="91">
        <f t="shared" ref="R8:R25" si="10">IF(Q8="okay",0,1)</f>
        <v>1</v>
      </c>
      <c r="S8" s="220" t="str">
        <f>IF('Tab1'!V8="","",'Tab1'!V8)</f>
        <v/>
      </c>
      <c r="T8" s="225">
        <f>$C$35</f>
        <v>3</v>
      </c>
      <c r="U8" s="306" t="str">
        <f t="shared" ref="U8:U26" si="11">IF(ISERROR(SUM(E8,G8,I8,K8)/M8),"",SUM(E8,G8,I8,K8)/M8)</f>
        <v/>
      </c>
      <c r="V8" s="308" t="str">
        <f t="shared" ref="V8:V26" si="12">IF(U8="","",ROUND(U8,0))</f>
        <v/>
      </c>
      <c r="W8" s="33" t="s">
        <v>26</v>
      </c>
      <c r="X8" s="32">
        <f>N8+T8</f>
        <v>3</v>
      </c>
      <c r="Y8" s="27" t="str">
        <f>IF(S8="","",(AK8+AL8)/(N8+T8))</f>
        <v/>
      </c>
      <c r="Z8" s="28" t="str">
        <f>IF(Y8="","",ROUND(Y8,0))</f>
        <v/>
      </c>
      <c r="AA8" s="79" t="str">
        <f t="shared" si="2"/>
        <v/>
      </c>
      <c r="AB8" s="57" t="str">
        <f t="shared" si="3"/>
        <v/>
      </c>
      <c r="AC8" s="37" t="str">
        <f t="shared" ref="AC8:AC25" si="13">IF(AB8="","",IF(AB8&gt;4,1,0))</f>
        <v/>
      </c>
      <c r="AD8" s="468"/>
      <c r="AG8" s="46" t="str">
        <f t="shared" si="4"/>
        <v/>
      </c>
      <c r="AH8" s="46" t="str">
        <f t="shared" si="5"/>
        <v/>
      </c>
      <c r="AI8" s="46" t="str">
        <f t="shared" si="6"/>
        <v/>
      </c>
      <c r="AJ8" s="46" t="str">
        <f t="shared" si="7"/>
        <v/>
      </c>
      <c r="AK8" s="47">
        <f t="shared" ref="AK8:AK26" si="14">SUM(AG8:AJ8)</f>
        <v>0</v>
      </c>
      <c r="AL8" s="47" t="str">
        <f>IF(S8="","",3*S8)</f>
        <v/>
      </c>
    </row>
    <row r="9" spans="2:55" ht="24.75" customHeight="1" x14ac:dyDescent="0.25">
      <c r="B9" s="86" t="s">
        <v>2</v>
      </c>
      <c r="C9" s="86"/>
      <c r="D9" s="86"/>
      <c r="E9" s="87" t="str">
        <f>IF('Tab1'!E9="","",'Tab1'!E9)</f>
        <v/>
      </c>
      <c r="F9" s="87" t="str">
        <f>IF('Tab1'!F9="","","1")</f>
        <v/>
      </c>
      <c r="G9" s="87" t="str">
        <f>IF('Tab1'!G9="","",'Tab1'!G9)</f>
        <v/>
      </c>
      <c r="H9" s="87" t="str">
        <f>IF('Tab1'!H9="","",1)</f>
        <v/>
      </c>
      <c r="I9" s="87" t="str">
        <f>IF('Tab1'!I9="","",'Tab1'!I9)</f>
        <v/>
      </c>
      <c r="J9" s="87" t="str">
        <f>IF('Tab1'!J9="","",1)</f>
        <v/>
      </c>
      <c r="K9" s="87" t="str">
        <f>IF('Tab1'!K9="","",'Tab1'!K9)</f>
        <v/>
      </c>
      <c r="L9" s="87" t="str">
        <f>IF('Tab1'!L9="","",1)</f>
        <v/>
      </c>
      <c r="M9" s="87">
        <f>'Tab1'!M9</f>
        <v>0</v>
      </c>
      <c r="N9" s="87">
        <f>'Tab1'!N9</f>
        <v>0</v>
      </c>
      <c r="O9" s="67" t="str">
        <f t="shared" si="8"/>
        <v>Note fehlt</v>
      </c>
      <c r="P9" s="76" t="str">
        <f t="shared" si="0"/>
        <v>okay</v>
      </c>
      <c r="Q9" s="77" t="str">
        <f t="shared" si="9"/>
        <v>Note fehlt</v>
      </c>
      <c r="R9" s="91">
        <f t="shared" si="10"/>
        <v>1</v>
      </c>
      <c r="S9" s="221" t="str">
        <f>IF('Tab1'!V9="","",'Tab1'!V9)</f>
        <v/>
      </c>
      <c r="T9" s="28">
        <f>$C$35</f>
        <v>3</v>
      </c>
      <c r="U9" s="306" t="str">
        <f t="shared" si="11"/>
        <v/>
      </c>
      <c r="V9" s="308" t="str">
        <f t="shared" si="12"/>
        <v/>
      </c>
      <c r="W9" s="33" t="s">
        <v>26</v>
      </c>
      <c r="X9" s="32">
        <f t="shared" ref="X9:X15" si="15">N9+T9</f>
        <v>3</v>
      </c>
      <c r="Y9" s="27" t="str">
        <f>IF(S9="","",(AK9+AL9)/(N9+T9))</f>
        <v/>
      </c>
      <c r="Z9" s="28" t="str">
        <f t="shared" ref="Z9:Z23" si="16">IF(Y9="","",ROUND(Y9,0))</f>
        <v/>
      </c>
      <c r="AA9" s="79" t="str">
        <f t="shared" si="2"/>
        <v/>
      </c>
      <c r="AB9" s="57" t="str">
        <f t="shared" si="3"/>
        <v/>
      </c>
      <c r="AC9" s="37" t="str">
        <f t="shared" si="13"/>
        <v/>
      </c>
      <c r="AD9" s="468"/>
      <c r="AG9" s="46" t="str">
        <f t="shared" si="4"/>
        <v/>
      </c>
      <c r="AH9" s="46" t="str">
        <f t="shared" si="5"/>
        <v/>
      </c>
      <c r="AI9" s="46" t="str">
        <f t="shared" si="6"/>
        <v/>
      </c>
      <c r="AJ9" s="46" t="str">
        <f t="shared" si="7"/>
        <v/>
      </c>
      <c r="AK9" s="47">
        <f t="shared" si="14"/>
        <v>0</v>
      </c>
      <c r="AL9" s="47" t="str">
        <f t="shared" ref="AL9:AL14" si="17">IF(S9="","",3*S9)</f>
        <v/>
      </c>
    </row>
    <row r="10" spans="2:55" ht="24.75" customHeight="1" x14ac:dyDescent="0.25">
      <c r="B10" s="86" t="s">
        <v>3</v>
      </c>
      <c r="C10" s="86"/>
      <c r="D10" s="86"/>
      <c r="E10" s="87" t="str">
        <f>IF('Tab1'!E10="","",'Tab1'!E10)</f>
        <v/>
      </c>
      <c r="F10" s="87" t="str">
        <f>IF('Tab1'!F10="","","1")</f>
        <v/>
      </c>
      <c r="G10" s="87" t="str">
        <f>IF('Tab1'!G10="","",'Tab1'!G10)</f>
        <v/>
      </c>
      <c r="H10" s="87" t="str">
        <f>IF('Tab1'!H10="","",1)</f>
        <v/>
      </c>
      <c r="I10" s="87" t="str">
        <f>IF('Tab1'!I10="","",'Tab1'!I10)</f>
        <v/>
      </c>
      <c r="J10" s="87" t="str">
        <f>IF('Tab1'!J10="","",1)</f>
        <v/>
      </c>
      <c r="K10" s="87" t="str">
        <f>IF('Tab1'!K10="","",'Tab1'!K10)</f>
        <v/>
      </c>
      <c r="L10" s="87" t="str">
        <f>IF('Tab1'!L10="","",1)</f>
        <v/>
      </c>
      <c r="M10" s="87">
        <f>'Tab1'!M10</f>
        <v>0</v>
      </c>
      <c r="N10" s="87">
        <f>'Tab1'!N10</f>
        <v>0</v>
      </c>
      <c r="O10" s="67" t="str">
        <f t="shared" si="8"/>
        <v>Note fehlt</v>
      </c>
      <c r="P10" s="76" t="str">
        <f t="shared" si="0"/>
        <v>okay</v>
      </c>
      <c r="Q10" s="77" t="str">
        <f t="shared" si="9"/>
        <v>Note fehlt</v>
      </c>
      <c r="R10" s="91">
        <f t="shared" si="10"/>
        <v>1</v>
      </c>
      <c r="S10" s="223"/>
      <c r="T10" s="222"/>
      <c r="U10" s="306" t="str">
        <f t="shared" si="11"/>
        <v/>
      </c>
      <c r="V10" s="308" t="str">
        <f t="shared" si="12"/>
        <v/>
      </c>
      <c r="W10" s="33" t="s">
        <v>25</v>
      </c>
      <c r="X10" s="32">
        <f t="shared" si="15"/>
        <v>0</v>
      </c>
      <c r="Y10" s="27" t="str">
        <f t="shared" si="1"/>
        <v/>
      </c>
      <c r="Z10" s="28" t="str">
        <f t="shared" si="16"/>
        <v/>
      </c>
      <c r="AA10" s="79" t="str">
        <f t="shared" si="2"/>
        <v/>
      </c>
      <c r="AB10" s="57" t="str">
        <f t="shared" si="3"/>
        <v/>
      </c>
      <c r="AC10" s="37" t="str">
        <f t="shared" si="13"/>
        <v/>
      </c>
      <c r="AD10" s="468"/>
      <c r="AG10" s="46" t="str">
        <f t="shared" si="4"/>
        <v/>
      </c>
      <c r="AH10" s="46" t="str">
        <f t="shared" si="5"/>
        <v/>
      </c>
      <c r="AI10" s="46" t="str">
        <f t="shared" si="6"/>
        <v/>
      </c>
      <c r="AJ10" s="46" t="str">
        <f t="shared" si="7"/>
        <v/>
      </c>
      <c r="AK10" s="47">
        <f t="shared" si="14"/>
        <v>0</v>
      </c>
      <c r="AL10" s="47"/>
    </row>
    <row r="11" spans="2:55" ht="24.75" customHeight="1" x14ac:dyDescent="0.25">
      <c r="B11" s="86" t="s">
        <v>4</v>
      </c>
      <c r="C11" s="86"/>
      <c r="D11" s="86"/>
      <c r="E11" s="87" t="str">
        <f>IF('Tab1'!E11="","",'Tab1'!E11)</f>
        <v/>
      </c>
      <c r="F11" s="87" t="str">
        <f>IF('Tab1'!F11="","","1")</f>
        <v/>
      </c>
      <c r="G11" s="87" t="str">
        <f>IF('Tab1'!G11="","",'Tab1'!G11)</f>
        <v/>
      </c>
      <c r="H11" s="87" t="str">
        <f>IF('Tab1'!H11="","",1)</f>
        <v/>
      </c>
      <c r="I11" s="87" t="str">
        <f>IF('Tab1'!I11="","",'Tab1'!I11)</f>
        <v/>
      </c>
      <c r="J11" s="87" t="str">
        <f>IF('Tab1'!J11="","",1)</f>
        <v/>
      </c>
      <c r="K11" s="87" t="str">
        <f>IF('Tab1'!K11="","",'Tab1'!K11)</f>
        <v/>
      </c>
      <c r="L11" s="87" t="str">
        <f>IF('Tab1'!L11="","",1)</f>
        <v/>
      </c>
      <c r="M11" s="87">
        <f>'Tab1'!M11</f>
        <v>0</v>
      </c>
      <c r="N11" s="87">
        <f>'Tab1'!N11</f>
        <v>0</v>
      </c>
      <c r="O11" s="67" t="str">
        <f t="shared" si="8"/>
        <v>Note fehlt</v>
      </c>
      <c r="P11" s="76" t="str">
        <f t="shared" si="0"/>
        <v>okay</v>
      </c>
      <c r="Q11" s="77" t="str">
        <f t="shared" si="9"/>
        <v>Note fehlt</v>
      </c>
      <c r="R11" s="91">
        <f t="shared" si="10"/>
        <v>1</v>
      </c>
      <c r="S11" s="223"/>
      <c r="T11" s="222"/>
      <c r="U11" s="306" t="str">
        <f t="shared" si="11"/>
        <v/>
      </c>
      <c r="V11" s="308" t="str">
        <f t="shared" si="12"/>
        <v/>
      </c>
      <c r="W11" s="33" t="s">
        <v>25</v>
      </c>
      <c r="X11" s="32">
        <f t="shared" si="15"/>
        <v>0</v>
      </c>
      <c r="Y11" s="27" t="str">
        <f t="shared" si="1"/>
        <v/>
      </c>
      <c r="Z11" s="28" t="str">
        <f t="shared" si="16"/>
        <v/>
      </c>
      <c r="AA11" s="79" t="str">
        <f t="shared" si="2"/>
        <v/>
      </c>
      <c r="AB11" s="57" t="str">
        <f t="shared" si="3"/>
        <v/>
      </c>
      <c r="AC11" s="37" t="str">
        <f t="shared" si="13"/>
        <v/>
      </c>
      <c r="AD11" s="468"/>
      <c r="AG11" s="46" t="str">
        <f t="shared" si="4"/>
        <v/>
      </c>
      <c r="AH11" s="46" t="str">
        <f t="shared" si="5"/>
        <v/>
      </c>
      <c r="AI11" s="46" t="str">
        <f t="shared" si="6"/>
        <v/>
      </c>
      <c r="AJ11" s="46" t="str">
        <f t="shared" si="7"/>
        <v/>
      </c>
      <c r="AK11" s="47">
        <f t="shared" si="14"/>
        <v>0</v>
      </c>
      <c r="AL11" s="47"/>
      <c r="AP11" s="69"/>
      <c r="AQ11" s="70" t="s">
        <v>49</v>
      </c>
      <c r="AR11" s="68" t="s">
        <v>50</v>
      </c>
      <c r="AS11" s="68"/>
      <c r="AT11" s="68"/>
      <c r="AU11" s="68"/>
      <c r="AW11" t="s">
        <v>51</v>
      </c>
      <c r="AX11" t="s">
        <v>52</v>
      </c>
    </row>
    <row r="12" spans="2:55" ht="24.75" customHeight="1" x14ac:dyDescent="0.25">
      <c r="B12" s="86" t="s">
        <v>5</v>
      </c>
      <c r="C12" s="86"/>
      <c r="D12" s="86"/>
      <c r="E12" s="87" t="str">
        <f>IF('Tab1'!E12="","",'Tab1'!E12)</f>
        <v/>
      </c>
      <c r="F12" s="87" t="str">
        <f>IF('Tab1'!F12="","","1")</f>
        <v/>
      </c>
      <c r="G12" s="87" t="str">
        <f>IF('Tab1'!G12="","",'Tab1'!G12)</f>
        <v/>
      </c>
      <c r="H12" s="87" t="str">
        <f>IF('Tab1'!H12="","",1)</f>
        <v/>
      </c>
      <c r="I12" s="87" t="str">
        <f>IF('Tab1'!I12="","",'Tab1'!I12)</f>
        <v/>
      </c>
      <c r="J12" s="87" t="str">
        <f>IF('Tab1'!J12="","",1)</f>
        <v/>
      </c>
      <c r="K12" s="87" t="str">
        <f>IF('Tab1'!K12="","",'Tab1'!K12)</f>
        <v/>
      </c>
      <c r="L12" s="87" t="str">
        <f>IF('Tab1'!L12="","",1)</f>
        <v/>
      </c>
      <c r="M12" s="87">
        <f>'Tab1'!M12</f>
        <v>0</v>
      </c>
      <c r="N12" s="87">
        <f>'Tab1'!N12</f>
        <v>0</v>
      </c>
      <c r="O12" s="67" t="str">
        <f t="shared" si="8"/>
        <v>Note fehlt</v>
      </c>
      <c r="P12" s="76" t="str">
        <f t="shared" si="0"/>
        <v>okay</v>
      </c>
      <c r="Q12" s="77" t="str">
        <f t="shared" si="9"/>
        <v>Note fehlt</v>
      </c>
      <c r="R12" s="91">
        <f t="shared" si="10"/>
        <v>1</v>
      </c>
      <c r="S12" s="221" t="str">
        <f>IF('Tab1'!V12="","",'Tab1'!V12)</f>
        <v/>
      </c>
      <c r="T12" s="28">
        <f>$C$35</f>
        <v>3</v>
      </c>
      <c r="U12" s="306" t="str">
        <f t="shared" si="11"/>
        <v/>
      </c>
      <c r="V12" s="308" t="str">
        <f t="shared" si="12"/>
        <v/>
      </c>
      <c r="W12" s="33" t="s">
        <v>26</v>
      </c>
      <c r="X12" s="32">
        <f t="shared" si="15"/>
        <v>3</v>
      </c>
      <c r="Y12" s="27" t="str">
        <f>IF(S12="","",(AK12+AL12)/(N12+T12))</f>
        <v/>
      </c>
      <c r="Z12" s="28" t="str">
        <f t="shared" si="16"/>
        <v/>
      </c>
      <c r="AA12" s="79" t="str">
        <f t="shared" si="2"/>
        <v/>
      </c>
      <c r="AB12" s="57" t="str">
        <f t="shared" si="3"/>
        <v/>
      </c>
      <c r="AC12" s="37" t="str">
        <f t="shared" si="13"/>
        <v/>
      </c>
      <c r="AD12" s="468"/>
      <c r="AG12" s="46" t="str">
        <f t="shared" si="4"/>
        <v/>
      </c>
      <c r="AH12" s="46" t="str">
        <f t="shared" si="5"/>
        <v/>
      </c>
      <c r="AI12" s="46" t="str">
        <f t="shared" si="6"/>
        <v/>
      </c>
      <c r="AJ12" s="46" t="str">
        <f t="shared" si="7"/>
        <v/>
      </c>
      <c r="AK12" s="47">
        <f t="shared" si="14"/>
        <v>0</v>
      </c>
      <c r="AL12" s="47" t="str">
        <f t="shared" si="17"/>
        <v/>
      </c>
      <c r="AQ12" s="72" t="str">
        <f>IF(AR12=0,"Profilfach 3 fehlt",IF(AR12=1,"okay","Fehler in Profilfach 3"))</f>
        <v>Profilfach 3 fehlt</v>
      </c>
      <c r="AR12" s="71">
        <f>IF(AND(M17=0,M18=0,M19=0),0,IF(OR(AND(M17&lt;&gt;0,M19&lt;&gt;0),AND(M18&lt;&gt;0,M19&lt;&gt;0)),2,1))</f>
        <v>0</v>
      </c>
      <c r="AW12">
        <v>0</v>
      </c>
      <c r="AX12">
        <v>6</v>
      </c>
      <c r="AY12" t="s">
        <v>85</v>
      </c>
    </row>
    <row r="13" spans="2:55" ht="12.75" customHeight="1" x14ac:dyDescent="0.25">
      <c r="B13" s="259"/>
      <c r="C13" s="259"/>
      <c r="D13" s="259"/>
      <c r="E13" s="260"/>
      <c r="F13" s="260"/>
      <c r="G13" s="260"/>
      <c r="H13" s="260"/>
      <c r="I13" s="260"/>
      <c r="J13" s="260"/>
      <c r="K13" s="260"/>
      <c r="L13" s="260"/>
      <c r="M13" s="260"/>
      <c r="N13" s="260"/>
      <c r="O13" s="261"/>
      <c r="P13" s="262"/>
      <c r="Q13" s="263"/>
      <c r="R13" s="264"/>
      <c r="S13" s="258"/>
      <c r="T13" s="222"/>
      <c r="U13" s="306"/>
      <c r="V13" s="308"/>
      <c r="W13" s="33" t="s">
        <v>25</v>
      </c>
      <c r="X13" s="32">
        <f t="shared" si="15"/>
        <v>0</v>
      </c>
      <c r="Y13" s="27" t="str">
        <f t="shared" si="1"/>
        <v/>
      </c>
      <c r="Z13" s="28" t="str">
        <f t="shared" si="16"/>
        <v/>
      </c>
      <c r="AA13" s="79" t="str">
        <f t="shared" si="2"/>
        <v/>
      </c>
      <c r="AB13" s="57" t="str">
        <f t="shared" si="3"/>
        <v/>
      </c>
      <c r="AC13" s="37" t="str">
        <f t="shared" si="13"/>
        <v/>
      </c>
      <c r="AD13" s="468"/>
      <c r="AG13" s="46" t="str">
        <f t="shared" si="4"/>
        <v/>
      </c>
      <c r="AH13" s="46" t="str">
        <f t="shared" si="5"/>
        <v/>
      </c>
      <c r="AI13" s="46" t="str">
        <f t="shared" si="6"/>
        <v/>
      </c>
      <c r="AJ13" s="46" t="str">
        <f t="shared" si="7"/>
        <v/>
      </c>
      <c r="AK13" s="47">
        <f t="shared" si="14"/>
        <v>0</v>
      </c>
      <c r="AL13" s="47"/>
      <c r="AW13">
        <v>1</v>
      </c>
      <c r="AX13">
        <v>5</v>
      </c>
      <c r="AY13" t="s">
        <v>86</v>
      </c>
    </row>
    <row r="14" spans="2:55" ht="24.75" customHeight="1" thickBot="1" x14ac:dyDescent="0.3">
      <c r="B14" s="86" t="s">
        <v>6</v>
      </c>
      <c r="C14" s="86" t="str">
        <f>AX4</f>
        <v>BwR</v>
      </c>
      <c r="D14" s="86" t="str">
        <f>BC4</f>
        <v>BwR</v>
      </c>
      <c r="E14" s="87" t="str">
        <f>IF('Tab1'!E14="","",'Tab1'!E14)</f>
        <v/>
      </c>
      <c r="F14" s="87" t="str">
        <f>IF('Tab1'!F14="","","1")</f>
        <v/>
      </c>
      <c r="G14" s="87" t="str">
        <f>IF('Tab1'!G14="","",'Tab1'!G14)</f>
        <v/>
      </c>
      <c r="H14" s="87" t="str">
        <f>IF('Tab1'!H14="","",1)</f>
        <v/>
      </c>
      <c r="I14" s="87" t="str">
        <f>IF('Tab1'!I14="","",'Tab1'!I14)</f>
        <v/>
      </c>
      <c r="J14" s="87" t="str">
        <f>IF('Tab1'!J14="","",1)</f>
        <v/>
      </c>
      <c r="K14" s="87" t="str">
        <f>IF('Tab1'!K14="","",'Tab1'!K14)</f>
        <v/>
      </c>
      <c r="L14" s="87" t="str">
        <f>IF('Tab1'!L14="","",1)</f>
        <v/>
      </c>
      <c r="M14" s="87">
        <f>'Tab1'!M14</f>
        <v>0</v>
      </c>
      <c r="N14" s="87">
        <f>'Tab1'!N14</f>
        <v>0</v>
      </c>
      <c r="O14" s="67" t="str">
        <f t="shared" si="8"/>
        <v>Note fehlt</v>
      </c>
      <c r="P14" s="76" t="str">
        <f t="shared" si="0"/>
        <v>okay</v>
      </c>
      <c r="Q14" s="77" t="str">
        <f t="shared" si="9"/>
        <v>Note fehlt</v>
      </c>
      <c r="R14" s="91">
        <f t="shared" si="10"/>
        <v>1</v>
      </c>
      <c r="S14" s="224" t="str">
        <f>IF('Tab1'!V14="","",'Tab1'!V14)</f>
        <v/>
      </c>
      <c r="T14" s="30">
        <f>$C$35</f>
        <v>3</v>
      </c>
      <c r="U14" s="306" t="str">
        <f t="shared" si="11"/>
        <v/>
      </c>
      <c r="V14" s="308" t="str">
        <f t="shared" si="12"/>
        <v/>
      </c>
      <c r="W14" s="33" t="s">
        <v>26</v>
      </c>
      <c r="X14" s="32">
        <f t="shared" si="15"/>
        <v>3</v>
      </c>
      <c r="Y14" s="27" t="str">
        <f>IF(S14="","",(AK14+AL14)/(N14+T14))</f>
        <v/>
      </c>
      <c r="Z14" s="28" t="str">
        <f t="shared" si="16"/>
        <v/>
      </c>
      <c r="AA14" s="79" t="str">
        <f t="shared" si="2"/>
        <v/>
      </c>
      <c r="AB14" s="57" t="str">
        <f t="shared" si="3"/>
        <v/>
      </c>
      <c r="AC14" s="37" t="str">
        <f t="shared" si="13"/>
        <v/>
      </c>
      <c r="AD14" s="468"/>
      <c r="AG14" s="46" t="str">
        <f t="shared" si="4"/>
        <v/>
      </c>
      <c r="AH14" s="46" t="str">
        <f t="shared" si="5"/>
        <v/>
      </c>
      <c r="AI14" s="46" t="str">
        <f t="shared" si="6"/>
        <v/>
      </c>
      <c r="AJ14" s="46" t="str">
        <f t="shared" si="7"/>
        <v/>
      </c>
      <c r="AK14" s="47">
        <f t="shared" si="14"/>
        <v>0</v>
      </c>
      <c r="AL14" s="47" t="str">
        <f t="shared" si="17"/>
        <v/>
      </c>
      <c r="AW14">
        <v>2</v>
      </c>
      <c r="AX14">
        <v>5</v>
      </c>
      <c r="AY14" t="s">
        <v>86</v>
      </c>
    </row>
    <row r="15" spans="2:55" ht="24.75" customHeight="1" x14ac:dyDescent="0.25">
      <c r="B15" s="86" t="s">
        <v>7</v>
      </c>
      <c r="C15" s="86" t="str">
        <f>AX5</f>
        <v>VWL</v>
      </c>
      <c r="D15" s="86" t="str">
        <f>BC5</f>
        <v>VWL</v>
      </c>
      <c r="E15" s="87" t="str">
        <f>IF('Tab1'!E15="","",'Tab1'!E15)</f>
        <v/>
      </c>
      <c r="F15" s="87" t="str">
        <f>IF('Tab1'!F15="","","1")</f>
        <v/>
      </c>
      <c r="G15" s="87" t="str">
        <f>IF('Tab1'!G15="","",'Tab1'!G15)</f>
        <v/>
      </c>
      <c r="H15" s="87" t="str">
        <f>IF('Tab1'!H15="","",1)</f>
        <v/>
      </c>
      <c r="I15" s="87" t="str">
        <f>IF('Tab1'!I15="","",'Tab1'!I15)</f>
        <v/>
      </c>
      <c r="J15" s="87" t="str">
        <f>IF('Tab1'!J15="","",1)</f>
        <v/>
      </c>
      <c r="K15" s="87" t="str">
        <f>IF('Tab1'!K15="","",'Tab1'!K15)</f>
        <v/>
      </c>
      <c r="L15" s="87" t="str">
        <f>IF('Tab1'!L15="","",1)</f>
        <v/>
      </c>
      <c r="M15" s="87">
        <f>'Tab1'!M15</f>
        <v>0</v>
      </c>
      <c r="N15" s="87">
        <f>'Tab1'!N15</f>
        <v>0</v>
      </c>
      <c r="O15" s="67" t="str">
        <f>IF(M15=0,$O$2,IF(N15&gt;1,"nur eine Note abwählen","okay"))</f>
        <v>Note fehlt</v>
      </c>
      <c r="P15" s="76" t="str">
        <f>IF(OR(AND(E15="",F15&lt;&gt;""),AND(G15="",H15&lt;&gt;""),AND(I15="",J15&lt;&gt;""),AND(K15="",L15&lt;&gt;"")),"Fach ohne Note gewählt","okay")</f>
        <v>okay</v>
      </c>
      <c r="Q15" s="77" t="str">
        <f t="shared" si="9"/>
        <v>Note fehlt</v>
      </c>
      <c r="R15" s="91">
        <f t="shared" si="10"/>
        <v>1</v>
      </c>
      <c r="S15" s="218"/>
      <c r="T15" s="219"/>
      <c r="U15" s="306" t="str">
        <f t="shared" si="11"/>
        <v/>
      </c>
      <c r="V15" s="308" t="str">
        <f t="shared" si="12"/>
        <v/>
      </c>
      <c r="W15" s="33" t="s">
        <v>27</v>
      </c>
      <c r="X15" s="32">
        <f t="shared" si="15"/>
        <v>0</v>
      </c>
      <c r="Y15" s="27" t="str">
        <f t="shared" si="1"/>
        <v/>
      </c>
      <c r="Z15" s="28" t="str">
        <f t="shared" si="16"/>
        <v/>
      </c>
      <c r="AA15" s="79" t="str">
        <f t="shared" si="2"/>
        <v/>
      </c>
      <c r="AB15" s="57" t="str">
        <f t="shared" si="3"/>
        <v/>
      </c>
      <c r="AC15" s="37" t="str">
        <f t="shared" si="13"/>
        <v/>
      </c>
      <c r="AD15" s="468"/>
      <c r="AG15" s="46" t="str">
        <f t="shared" si="4"/>
        <v/>
      </c>
      <c r="AH15" s="46" t="str">
        <f t="shared" si="5"/>
        <v/>
      </c>
      <c r="AI15" s="46" t="str">
        <f t="shared" si="6"/>
        <v/>
      </c>
      <c r="AJ15" s="46" t="str">
        <f t="shared" si="7"/>
        <v/>
      </c>
      <c r="AK15" s="47">
        <f t="shared" si="14"/>
        <v>0</v>
      </c>
      <c r="AL15" s="45"/>
      <c r="AW15">
        <v>3</v>
      </c>
      <c r="AX15">
        <v>5</v>
      </c>
      <c r="AY15" t="s">
        <v>86</v>
      </c>
    </row>
    <row r="16" spans="2:55" ht="18.399999999999999" customHeight="1" x14ac:dyDescent="0.25">
      <c r="B16" s="236" t="s">
        <v>8</v>
      </c>
      <c r="C16" s="236" t="str">
        <f>AX6</f>
        <v>Rechtslehre</v>
      </c>
      <c r="D16" s="236" t="str">
        <f>BC6</f>
        <v>Naturwissensch.</v>
      </c>
      <c r="E16" s="237"/>
      <c r="F16" s="237"/>
      <c r="G16" s="237"/>
      <c r="H16" s="237"/>
      <c r="I16" s="237"/>
      <c r="J16" s="237"/>
      <c r="K16" s="237"/>
      <c r="L16" s="237"/>
      <c r="M16" s="237"/>
      <c r="N16" s="237"/>
      <c r="O16" s="237"/>
      <c r="P16" s="238"/>
      <c r="Q16" s="239"/>
      <c r="R16" s="91"/>
      <c r="S16" s="26"/>
      <c r="T16" s="4"/>
      <c r="U16" s="306"/>
      <c r="V16" s="308"/>
      <c r="W16" s="33"/>
      <c r="X16" s="32"/>
      <c r="Y16" s="27"/>
      <c r="Z16" s="28"/>
      <c r="AA16" s="79"/>
      <c r="AB16" s="57"/>
      <c r="AC16" s="37"/>
      <c r="AD16" s="468"/>
      <c r="AG16" s="46"/>
      <c r="AH16" s="46"/>
      <c r="AI16" s="46"/>
      <c r="AJ16" s="46"/>
      <c r="AK16" s="47"/>
      <c r="AL16" s="45"/>
      <c r="AW16">
        <v>4</v>
      </c>
      <c r="AX16">
        <v>4</v>
      </c>
      <c r="AY16" t="s">
        <v>87</v>
      </c>
    </row>
    <row r="17" spans="2:51" ht="18.399999999999999" customHeight="1" x14ac:dyDescent="0.25">
      <c r="B17" s="478" t="s">
        <v>128</v>
      </c>
      <c r="C17" s="480" t="s">
        <v>37</v>
      </c>
      <c r="D17" s="481"/>
      <c r="E17" s="88" t="str">
        <f>IF('Tab1'!E17="","",'Tab1'!E17)</f>
        <v/>
      </c>
      <c r="F17" s="88" t="str">
        <f>IF('Tab1'!F17="","",1)</f>
        <v/>
      </c>
      <c r="G17" s="88" t="str">
        <f>IF('Tab1'!G17="","",'Tab1'!G17)</f>
        <v/>
      </c>
      <c r="H17" s="88" t="str">
        <f>IF('Tab1'!H17="","",1)</f>
        <v/>
      </c>
      <c r="I17" s="88" t="str">
        <f>IF('Tab1'!I17="","",'Tab1'!I17)</f>
        <v/>
      </c>
      <c r="J17" s="88" t="str">
        <f>IF('Tab1'!J17="","",1)</f>
        <v/>
      </c>
      <c r="K17" s="88" t="str">
        <f>IF('Tab1'!K17="","",'Tab1'!K17)</f>
        <v/>
      </c>
      <c r="L17" s="88" t="str">
        <f>IF('Tab1'!L17="","",1)</f>
        <v/>
      </c>
      <c r="M17" s="88">
        <f>'Tab1'!M17</f>
        <v>0</v>
      </c>
      <c r="N17" s="88">
        <f>'Tab1'!N17</f>
        <v>0</v>
      </c>
      <c r="O17" s="475" t="str">
        <f>AQ12</f>
        <v>Profilfach 3 fehlt</v>
      </c>
      <c r="P17" s="84" t="str">
        <f>IF(OR(AND(E17="",F17&lt;&gt;""),AND(G17="",H17&lt;&gt;""),AND(I17="",J17&lt;&gt;""),AND(K17="",L17&lt;&gt;"")),"Fach ohne Note gewählt","okay")</f>
        <v>okay</v>
      </c>
      <c r="Q17" s="85" t="str">
        <f>IF(O17&lt;&gt;"okay",O17,P17)</f>
        <v>Profilfach 3 fehlt</v>
      </c>
      <c r="R17" s="91">
        <f t="shared" si="10"/>
        <v>1</v>
      </c>
      <c r="S17" s="26"/>
      <c r="T17" s="4"/>
      <c r="U17" s="306" t="str">
        <f t="shared" si="11"/>
        <v/>
      </c>
      <c r="V17" s="308" t="str">
        <f t="shared" si="12"/>
        <v/>
      </c>
      <c r="W17" s="33" t="s">
        <v>25</v>
      </c>
      <c r="X17" s="32">
        <f>N17+T17</f>
        <v>0</v>
      </c>
      <c r="Y17" s="27" t="str">
        <f>IF(X17=0,"",(AK17+AL17)/(N17+T17))</f>
        <v/>
      </c>
      <c r="Z17" s="28" t="str">
        <f t="shared" si="16"/>
        <v/>
      </c>
      <c r="AA17" s="79" t="str">
        <f>IF(Z17="","",VLOOKUP(Z17,$AW$12:$AY$30,3,FALSE))</f>
        <v/>
      </c>
      <c r="AB17" s="57" t="str">
        <f>IF(Z17="","",VLOOKUP(Z17,$AW$12:$AY$30,2,FALSE))</f>
        <v/>
      </c>
      <c r="AC17" s="37" t="str">
        <f t="shared" si="13"/>
        <v/>
      </c>
      <c r="AD17" s="468"/>
      <c r="AG17" s="46" t="str">
        <f>IF(E17="","",IF(F17="","",E17))</f>
        <v/>
      </c>
      <c r="AH17" s="46" t="str">
        <f>IF(G17="","",IF(H17="","",G17))</f>
        <v/>
      </c>
      <c r="AI17" s="46" t="str">
        <f>IF(I17="","",IF(J17="","",I17))</f>
        <v/>
      </c>
      <c r="AJ17" s="46" t="str">
        <f>IF(K17="","",IF(L17="","",K17))</f>
        <v/>
      </c>
      <c r="AK17" s="47">
        <f t="shared" si="14"/>
        <v>0</v>
      </c>
      <c r="AL17" s="45"/>
      <c r="AW17">
        <v>5</v>
      </c>
      <c r="AX17">
        <v>4</v>
      </c>
      <c r="AY17" t="s">
        <v>87</v>
      </c>
    </row>
    <row r="18" spans="2:51" ht="18.399999999999999" customHeight="1" x14ac:dyDescent="0.25">
      <c r="B18" s="479"/>
      <c r="C18" s="480" t="s">
        <v>38</v>
      </c>
      <c r="D18" s="481"/>
      <c r="E18" s="88" t="str">
        <f>IF('Tab1'!E18="","",'Tab1'!E18)</f>
        <v/>
      </c>
      <c r="F18" s="88" t="str">
        <f>IF('Tab1'!F18="","",1)</f>
        <v/>
      </c>
      <c r="G18" s="88" t="str">
        <f>IF('Tab1'!G18="","",'Tab1'!G18)</f>
        <v/>
      </c>
      <c r="H18" s="88" t="str">
        <f>IF('Tab1'!H18="","",1)</f>
        <v/>
      </c>
      <c r="I18" s="88" t="str">
        <f>IF('Tab1'!I18="","",'Tab1'!I18)</f>
        <v/>
      </c>
      <c r="J18" s="88" t="str">
        <f>IF('Tab1'!J18="","",1)</f>
        <v/>
      </c>
      <c r="K18" s="88" t="str">
        <f>IF('Tab1'!K18="","",'Tab1'!K18)</f>
        <v/>
      </c>
      <c r="L18" s="88" t="str">
        <f>IF('Tab1'!L18="","",1)</f>
        <v/>
      </c>
      <c r="M18" s="88">
        <f>'Tab1'!M18</f>
        <v>0</v>
      </c>
      <c r="N18" s="88">
        <f>'Tab1'!N18</f>
        <v>0</v>
      </c>
      <c r="O18" s="476"/>
      <c r="P18" s="84" t="str">
        <f>IF(OR(AND(E18="",F18&lt;&gt;""),AND(G18="",H18&lt;&gt;""),AND(I18="",J18&lt;&gt;""),AND(K18="",L18&lt;&gt;"")),"Fach ohne Note gewählt","okay")</f>
        <v>okay</v>
      </c>
      <c r="Q18" s="85" t="str">
        <f>IF(O17&lt;&gt;"okay",O17,P18)</f>
        <v>Profilfach 3 fehlt</v>
      </c>
      <c r="R18" s="91">
        <f t="shared" si="10"/>
        <v>1</v>
      </c>
      <c r="S18" s="26"/>
      <c r="T18" s="4"/>
      <c r="U18" s="306" t="str">
        <f t="shared" si="11"/>
        <v/>
      </c>
      <c r="V18" s="308" t="str">
        <f t="shared" si="12"/>
        <v/>
      </c>
      <c r="W18" s="33" t="s">
        <v>25</v>
      </c>
      <c r="X18" s="32">
        <f>N18+T18</f>
        <v>0</v>
      </c>
      <c r="Y18" s="27" t="str">
        <f>IF(X18=0,"",(AK18+AL18)/(N18+T18))</f>
        <v/>
      </c>
      <c r="Z18" s="28" t="str">
        <f t="shared" si="16"/>
        <v/>
      </c>
      <c r="AA18" s="79" t="str">
        <f>IF(Z18="","",VLOOKUP(Z18,$AW$12:$AY$30,3,FALSE))</f>
        <v/>
      </c>
      <c r="AB18" s="57" t="str">
        <f>IF(Z18="","",VLOOKUP(Z18,$AW$12:$AY$30,2,FALSE))</f>
        <v/>
      </c>
      <c r="AC18" s="37" t="str">
        <f t="shared" si="13"/>
        <v/>
      </c>
      <c r="AD18" s="468"/>
      <c r="AG18" s="46" t="str">
        <f>IF(E18="","",IF(F18="","",E18))</f>
        <v/>
      </c>
      <c r="AH18" s="46" t="str">
        <f>IF(G18="","",IF(H18="","",G18))</f>
        <v/>
      </c>
      <c r="AI18" s="46" t="str">
        <f>IF(I18="","",IF(J18="","",I18))</f>
        <v/>
      </c>
      <c r="AJ18" s="46" t="str">
        <f>IF(K18="","",IF(L18="","",K18))</f>
        <v/>
      </c>
      <c r="AK18" s="47">
        <f t="shared" si="14"/>
        <v>0</v>
      </c>
      <c r="AL18" s="45"/>
      <c r="AW18">
        <v>6</v>
      </c>
      <c r="AX18">
        <v>4</v>
      </c>
      <c r="AY18" t="s">
        <v>87</v>
      </c>
    </row>
    <row r="19" spans="2:51" ht="18.399999999999999" customHeight="1" thickBot="1" x14ac:dyDescent="0.3">
      <c r="B19" s="482" t="s">
        <v>127</v>
      </c>
      <c r="C19" s="483"/>
      <c r="D19" s="484"/>
      <c r="E19" s="88" t="str">
        <f>IF('Tab1'!E19="","",'Tab1'!E19)</f>
        <v/>
      </c>
      <c r="F19" s="88" t="str">
        <f>IF('Tab1'!F19="","",1)</f>
        <v/>
      </c>
      <c r="G19" s="88" t="str">
        <f>IF('Tab1'!G19="","",'Tab1'!G19)</f>
        <v/>
      </c>
      <c r="H19" s="88" t="str">
        <f>IF('Tab1'!H19="","",1)</f>
        <v/>
      </c>
      <c r="I19" s="88" t="str">
        <f>IF('Tab1'!I19="","",'Tab1'!I19)</f>
        <v/>
      </c>
      <c r="J19" s="88" t="str">
        <f>IF('Tab1'!J19="","",1)</f>
        <v/>
      </c>
      <c r="K19" s="88" t="str">
        <f>IF('Tab1'!K19="","",'Tab1'!K19)</f>
        <v/>
      </c>
      <c r="L19" s="88" t="str">
        <f>IF('Tab1'!L19="","",1)</f>
        <v/>
      </c>
      <c r="M19" s="88">
        <f>'Tab1'!M19</f>
        <v>0</v>
      </c>
      <c r="N19" s="88">
        <f>'Tab1'!N19</f>
        <v>0</v>
      </c>
      <c r="O19" s="477"/>
      <c r="P19" s="84" t="str">
        <f>IF(OR(AND(E19="",F19&lt;&gt;""),AND(G19="",H19&lt;&gt;""),AND(I19="",J19&lt;&gt;""),AND(K19="",L19&lt;&gt;"")),"Fach ohne Note gewählt","okay")</f>
        <v>okay</v>
      </c>
      <c r="Q19" s="85" t="str">
        <f>IF(O17&lt;&gt;"okay",O17,P19)</f>
        <v>Profilfach 3 fehlt</v>
      </c>
      <c r="R19" s="91">
        <f t="shared" si="10"/>
        <v>1</v>
      </c>
      <c r="S19" s="26"/>
      <c r="T19" s="4"/>
      <c r="U19" s="306" t="str">
        <f t="shared" si="11"/>
        <v/>
      </c>
      <c r="V19" s="308" t="str">
        <f t="shared" si="12"/>
        <v/>
      </c>
      <c r="W19" s="33" t="s">
        <v>27</v>
      </c>
      <c r="X19" s="32">
        <f>N19+T19</f>
        <v>0</v>
      </c>
      <c r="Y19" s="27" t="str">
        <f>IF(X19=0,"",(AK19+AL19)/(N19+T19))</f>
        <v/>
      </c>
      <c r="Z19" s="28" t="str">
        <f t="shared" si="16"/>
        <v/>
      </c>
      <c r="AA19" s="79" t="str">
        <f>IF(Z19="","",VLOOKUP(Z19,$AW$12:$AY$30,3,FALSE))</f>
        <v/>
      </c>
      <c r="AB19" s="57" t="str">
        <f>IF(Z19="","",VLOOKUP(Z19,$AW$12:$AY$30,2,FALSE))</f>
        <v/>
      </c>
      <c r="AC19" s="37" t="str">
        <f t="shared" si="13"/>
        <v/>
      </c>
      <c r="AD19" s="468"/>
      <c r="AG19" s="46" t="str">
        <f>IF(E19="","",IF(F19="","",E19))</f>
        <v/>
      </c>
      <c r="AH19" s="46" t="str">
        <f>IF(G19="","",IF(H19="","",G19))</f>
        <v/>
      </c>
      <c r="AI19" s="46" t="str">
        <f>IF(I19="","",IF(J19="","",I19))</f>
        <v/>
      </c>
      <c r="AJ19" s="46" t="str">
        <f>IF(K19="","",IF(L19="","",K19))</f>
        <v/>
      </c>
      <c r="AK19" s="47">
        <f t="shared" si="14"/>
        <v>0</v>
      </c>
      <c r="AL19" s="45"/>
      <c r="AW19">
        <v>7</v>
      </c>
      <c r="AX19">
        <v>3</v>
      </c>
      <c r="AY19" t="s">
        <v>88</v>
      </c>
    </row>
    <row r="20" spans="2:51" x14ac:dyDescent="0.25">
      <c r="B20" s="174"/>
      <c r="C20" s="175"/>
      <c r="D20" s="176"/>
      <c r="E20" s="177"/>
      <c r="F20" s="177"/>
      <c r="G20" s="177"/>
      <c r="H20" s="177"/>
      <c r="I20" s="177"/>
      <c r="J20" s="177"/>
      <c r="K20" s="177"/>
      <c r="L20" s="177"/>
      <c r="M20" s="177"/>
      <c r="N20" s="177"/>
      <c r="O20" s="178"/>
      <c r="P20" s="179"/>
      <c r="R20" s="91"/>
      <c r="S20" s="26"/>
      <c r="T20" s="4"/>
      <c r="U20" s="306"/>
      <c r="V20" s="308"/>
      <c r="W20" s="33"/>
      <c r="X20" s="32"/>
      <c r="Y20" s="27"/>
      <c r="Z20" s="28"/>
      <c r="AA20" s="79"/>
      <c r="AB20" s="57"/>
      <c r="AC20" s="37"/>
      <c r="AD20" s="468"/>
      <c r="AG20" s="46"/>
      <c r="AH20" s="46"/>
      <c r="AI20" s="46"/>
      <c r="AJ20" s="46"/>
      <c r="AK20" s="47"/>
      <c r="AL20" s="45"/>
      <c r="AW20">
        <v>8</v>
      </c>
      <c r="AX20">
        <v>3</v>
      </c>
      <c r="AY20" t="s">
        <v>88</v>
      </c>
    </row>
    <row r="21" spans="2:51" ht="19.5" x14ac:dyDescent="0.25">
      <c r="B21" s="86" t="s">
        <v>12</v>
      </c>
      <c r="C21" s="86"/>
      <c r="D21" s="86" t="str">
        <f>BC7</f>
        <v>Informatik</v>
      </c>
      <c r="E21" s="87" t="str">
        <f>IF('Tab1'!E21="","",'Tab1'!E21)</f>
        <v/>
      </c>
      <c r="F21" s="87" t="str">
        <f>IF('Tab1'!F21="","","1")</f>
        <v/>
      </c>
      <c r="G21" s="87" t="str">
        <f>IF('Tab1'!G21="","",'Tab1'!G21)</f>
        <v/>
      </c>
      <c r="H21" s="87" t="str">
        <f>IF('Tab1'!H21="","",1)</f>
        <v/>
      </c>
      <c r="I21" s="87" t="str">
        <f>IF('Tab1'!I21="","",'Tab1'!I21)</f>
        <v/>
      </c>
      <c r="J21" s="87" t="str">
        <f>IF('Tab1'!J21="","",1)</f>
        <v/>
      </c>
      <c r="K21" s="87" t="str">
        <f>IF('Tab1'!K21="","",'Tab1'!K21)</f>
        <v/>
      </c>
      <c r="L21" s="87" t="str">
        <f>IF('Tab1'!L21="","",1)</f>
        <v/>
      </c>
      <c r="M21" s="87">
        <f>'Tab1'!M21</f>
        <v>0</v>
      </c>
      <c r="N21" s="87">
        <f>'Tab1'!N21</f>
        <v>0</v>
      </c>
      <c r="O21" s="67" t="str">
        <f>IF(M21=0,$O$2,IF(N21&gt;1,"nur eine Note abwählen","okay"))</f>
        <v>Note fehlt</v>
      </c>
      <c r="P21" s="76" t="str">
        <f>IF(OR(AND(E21="",F21&lt;&gt;""),AND(G21="",H21&lt;&gt;""),AND(I21="",J21&lt;&gt;""),AND(K21="",L21&lt;&gt;"")),"Fach ohne Note gewählt","okay")</f>
        <v>okay</v>
      </c>
      <c r="Q21" s="77" t="str">
        <f>IF(O21&lt;&gt;"okay",O21,P21)</f>
        <v>Note fehlt</v>
      </c>
      <c r="R21" s="91">
        <f t="shared" si="10"/>
        <v>1</v>
      </c>
      <c r="S21" s="26"/>
      <c r="T21" s="4"/>
      <c r="U21" s="306" t="str">
        <f t="shared" si="11"/>
        <v/>
      </c>
      <c r="V21" s="308" t="str">
        <f t="shared" si="12"/>
        <v/>
      </c>
      <c r="W21" s="33" t="s">
        <v>25</v>
      </c>
      <c r="X21" s="32">
        <f>N21+T21</f>
        <v>0</v>
      </c>
      <c r="Y21" s="27" t="str">
        <f>IF(X21=0,"",(AK21+AL21)/(N21+T21))</f>
        <v/>
      </c>
      <c r="Z21" s="28" t="str">
        <f t="shared" si="16"/>
        <v/>
      </c>
      <c r="AA21" s="79" t="str">
        <f>IF(Z21="","",VLOOKUP(Z21,$AW$12:$AY$30,3,FALSE))</f>
        <v/>
      </c>
      <c r="AB21" s="57" t="str">
        <f>IF(Z21="","",VLOOKUP(Z21,$AW$12:$AY$30,2,FALSE))</f>
        <v/>
      </c>
      <c r="AC21" s="37" t="str">
        <f t="shared" si="13"/>
        <v/>
      </c>
      <c r="AD21" s="468"/>
      <c r="AG21" s="46" t="str">
        <f>IF(E21="","",IF(F21="","",E21))</f>
        <v/>
      </c>
      <c r="AH21" s="46" t="str">
        <f>IF(G21="","",IF(H21="","",G21))</f>
        <v/>
      </c>
      <c r="AI21" s="46" t="str">
        <f>IF(I21="","",IF(J21="","",I21))</f>
        <v/>
      </c>
      <c r="AJ21" s="46" t="str">
        <f>IF(K21="","",IF(L21="","",K21))</f>
        <v/>
      </c>
      <c r="AK21" s="47">
        <f t="shared" si="14"/>
        <v>0</v>
      </c>
      <c r="AL21" s="45"/>
      <c r="AW21">
        <v>9</v>
      </c>
      <c r="AX21">
        <v>3</v>
      </c>
      <c r="AY21" t="s">
        <v>88</v>
      </c>
    </row>
    <row r="22" spans="2:51" ht="14.25" customHeight="1" x14ac:dyDescent="0.25">
      <c r="B22" s="86" t="s">
        <v>13</v>
      </c>
      <c r="C22" s="86"/>
      <c r="D22" s="86"/>
      <c r="E22" s="87" t="str">
        <f>IF('Tab1'!E22="","",'Tab1'!E22)</f>
        <v/>
      </c>
      <c r="F22" s="87" t="str">
        <f>IF('Tab1'!F22="","","1")</f>
        <v/>
      </c>
      <c r="G22" s="87" t="str">
        <f>IF('Tab1'!G22="","",'Tab1'!G22)</f>
        <v/>
      </c>
      <c r="H22" s="87" t="str">
        <f>IF('Tab1'!H22="","",1)</f>
        <v/>
      </c>
      <c r="I22" s="87" t="str">
        <f>IF('Tab1'!I22="","",'Tab1'!I22)</f>
        <v/>
      </c>
      <c r="J22" s="87" t="str">
        <f>IF('Tab1'!J22="","",1)</f>
        <v/>
      </c>
      <c r="K22" s="87" t="str">
        <f>IF('Tab1'!K22="","",'Tab1'!K22)</f>
        <v/>
      </c>
      <c r="L22" s="87" t="str">
        <f>IF('Tab1'!L22="","",1)</f>
        <v/>
      </c>
      <c r="M22" s="87">
        <f>'Tab1'!M22</f>
        <v>0</v>
      </c>
      <c r="N22" s="87">
        <f>'Tab1'!N22</f>
        <v>0</v>
      </c>
      <c r="O22" s="67" t="str">
        <f t="shared" ref="O22:O23" si="18">IF(M22=0,$O$2,IF(N22&gt;1,"nur eine Note abwählen","okay"))</f>
        <v>Note fehlt</v>
      </c>
      <c r="P22" s="76" t="str">
        <f>IF(OR(AND(E22="",F22&lt;&gt;""),AND(G22="",H22&lt;&gt;""),AND(I22="",J22&lt;&gt;""),AND(K22="",L22&lt;&gt;"")),"Fach ohne Note gewählt","okay")</f>
        <v>okay</v>
      </c>
      <c r="Q22" s="77" t="str">
        <f>IF(O22&lt;&gt;"okay",O22,P22)</f>
        <v>Note fehlt</v>
      </c>
      <c r="R22" s="91">
        <f t="shared" si="10"/>
        <v>1</v>
      </c>
      <c r="S22" s="26"/>
      <c r="T22" s="4"/>
      <c r="U22" s="306" t="str">
        <f t="shared" si="11"/>
        <v/>
      </c>
      <c r="V22" s="308" t="str">
        <f t="shared" si="12"/>
        <v/>
      </c>
      <c r="W22" s="33" t="s">
        <v>25</v>
      </c>
      <c r="X22" s="32">
        <f>N22+T22</f>
        <v>0</v>
      </c>
      <c r="Y22" s="27" t="str">
        <f>IF(X22=0,"",(AK22+AL22)/(N22+T22))</f>
        <v/>
      </c>
      <c r="Z22" s="28" t="str">
        <f t="shared" si="16"/>
        <v/>
      </c>
      <c r="AA22" s="79" t="str">
        <f>IF(Z22="","",VLOOKUP(Z22,$AW$12:$AY$30,3,FALSE))</f>
        <v/>
      </c>
      <c r="AB22" s="57" t="str">
        <f>IF(Z22="","",VLOOKUP(Z22,$AW$12:$AY$30,2,FALSE))</f>
        <v/>
      </c>
      <c r="AC22" s="37" t="str">
        <f t="shared" si="13"/>
        <v/>
      </c>
      <c r="AD22" s="468"/>
      <c r="AG22" s="46" t="str">
        <f>IF(E22="","",IF(F22="","",E22))</f>
        <v/>
      </c>
      <c r="AH22" s="46" t="str">
        <f>IF(G22="","",IF(H22="","",G22))</f>
        <v/>
      </c>
      <c r="AI22" s="46" t="str">
        <f>IF(I22="","",IF(J22="","",I22))</f>
        <v/>
      </c>
      <c r="AJ22" s="46" t="str">
        <f>IF(K22="","",IF(L22="","",K22))</f>
        <v/>
      </c>
      <c r="AK22" s="47">
        <f t="shared" si="14"/>
        <v>0</v>
      </c>
      <c r="AL22" s="45"/>
      <c r="AW22">
        <v>10</v>
      </c>
      <c r="AX22">
        <v>2</v>
      </c>
      <c r="AY22" t="s">
        <v>60</v>
      </c>
    </row>
    <row r="23" spans="2:51" ht="14.25" customHeight="1" x14ac:dyDescent="0.25">
      <c r="B23" s="86" t="s">
        <v>14</v>
      </c>
      <c r="C23" s="86"/>
      <c r="D23" s="86"/>
      <c r="E23" s="87" t="str">
        <f>IF('Tab1'!E23="","",'Tab1'!E23)</f>
        <v/>
      </c>
      <c r="F23" s="87" t="str">
        <f>IF('Tab1'!F23="","","1")</f>
        <v/>
      </c>
      <c r="G23" s="87" t="str">
        <f>IF('Tab1'!G23="","",'Tab1'!G23)</f>
        <v/>
      </c>
      <c r="H23" s="87" t="str">
        <f>IF('Tab1'!H23="","",1)</f>
        <v/>
      </c>
      <c r="I23" s="87" t="str">
        <f>IF('Tab1'!I23="","",'Tab1'!I23)</f>
        <v/>
      </c>
      <c r="J23" s="87" t="str">
        <f>IF('Tab1'!J23="","",1)</f>
        <v/>
      </c>
      <c r="K23" s="87" t="str">
        <f>IF('Tab1'!K23="","",'Tab1'!K23)</f>
        <v/>
      </c>
      <c r="L23" s="87" t="str">
        <f>IF('Tab1'!L23="","",1)</f>
        <v/>
      </c>
      <c r="M23" s="87">
        <f>'Tab1'!M23</f>
        <v>0</v>
      </c>
      <c r="N23" s="87">
        <f>'Tab1'!N23</f>
        <v>0</v>
      </c>
      <c r="O23" s="67" t="str">
        <f t="shared" si="18"/>
        <v>Note fehlt</v>
      </c>
      <c r="P23" s="76" t="str">
        <f>IF(OR(AND(E23="",F23&lt;&gt;""),AND(G23="",H23&lt;&gt;""),AND(I23="",J23&lt;&gt;""),AND(K23="",L23&lt;&gt;"")),"Fach ohne Note gewählt","okay")</f>
        <v>okay</v>
      </c>
      <c r="Q23" s="77" t="str">
        <f>IF(O23&lt;&gt;"okay",O23,P23)</f>
        <v>Note fehlt</v>
      </c>
      <c r="R23" s="91">
        <f>IF(Q23="okay",0,1)</f>
        <v>1</v>
      </c>
      <c r="S23" s="26"/>
      <c r="T23" s="4"/>
      <c r="U23" s="306" t="str">
        <f t="shared" si="11"/>
        <v/>
      </c>
      <c r="V23" s="308" t="str">
        <f t="shared" si="12"/>
        <v/>
      </c>
      <c r="W23" s="33" t="s">
        <v>25</v>
      </c>
      <c r="X23" s="32">
        <f>N23+T23</f>
        <v>0</v>
      </c>
      <c r="Y23" s="27" t="str">
        <f>IF(X23=0,"",(AK23+AL23)/(N23+T23))</f>
        <v/>
      </c>
      <c r="Z23" s="28" t="str">
        <f t="shared" si="16"/>
        <v/>
      </c>
      <c r="AA23" s="79" t="str">
        <f>IF(Z23="","",VLOOKUP(Z23,$AW$12:$AY$30,3,FALSE))</f>
        <v/>
      </c>
      <c r="AB23" s="57" t="str">
        <f>IF(Z23="","",VLOOKUP(Z23,$AW$12:$AY$30,2,FALSE))</f>
        <v/>
      </c>
      <c r="AC23" s="37" t="str">
        <f t="shared" si="13"/>
        <v/>
      </c>
      <c r="AD23" s="468"/>
      <c r="AG23" s="46" t="str">
        <f>IF(E23="","",IF(F23="","",E23))</f>
        <v/>
      </c>
      <c r="AH23" s="46" t="str">
        <f>IF(G23="","",IF(H23="","",G23))</f>
        <v/>
      </c>
      <c r="AI23" s="46" t="str">
        <f>IF(I23="","",IF(J23="","",I23))</f>
        <v/>
      </c>
      <c r="AJ23" s="46" t="str">
        <f>IF(K23="","",IF(L23="","",K23))</f>
        <v/>
      </c>
      <c r="AK23" s="47">
        <f t="shared" si="14"/>
        <v>0</v>
      </c>
      <c r="AL23" s="45"/>
      <c r="AW23">
        <v>11</v>
      </c>
      <c r="AX23">
        <v>2</v>
      </c>
      <c r="AY23" t="s">
        <v>60</v>
      </c>
    </row>
    <row r="24" spans="2:51" ht="14.25" customHeight="1" x14ac:dyDescent="0.25">
      <c r="B24" s="86" t="s">
        <v>119</v>
      </c>
      <c r="C24" s="86"/>
      <c r="D24" s="86"/>
      <c r="E24" s="157"/>
      <c r="F24" s="157"/>
      <c r="G24" s="157"/>
      <c r="H24" s="157"/>
      <c r="I24" s="87" t="str">
        <f>IF('Tab1'!I24="","",'Tab1'!I24)</f>
        <v/>
      </c>
      <c r="J24" s="87" t="str">
        <f>IF('Tab1'!J24="","",1)</f>
        <v/>
      </c>
      <c r="K24" s="87" t="str">
        <f>IF('Tab1'!K24="","",'Tab1'!K24)</f>
        <v/>
      </c>
      <c r="L24" s="87" t="str">
        <f>IF('Tab1'!L24="","",1)</f>
        <v/>
      </c>
      <c r="M24" s="87">
        <f>'Tab1'!M24</f>
        <v>0</v>
      </c>
      <c r="N24" s="87">
        <f>'Tab1'!N24</f>
        <v>0</v>
      </c>
      <c r="O24" s="67" t="str">
        <f>IF(N24&gt;1,"nur eine Note abwählen","okay")</f>
        <v>okay</v>
      </c>
      <c r="P24" s="76" t="str">
        <f>IF(OR(AND(E24="",F24&lt;&gt;""),AND(G24="",H24&lt;&gt;""),AND(I24="",J24&lt;&gt;""),AND(K24="",L24&lt;&gt;"")),"Fach ohne Note gewählt","okay")</f>
        <v>okay</v>
      </c>
      <c r="Q24" s="77" t="str">
        <f>IF(O24&lt;&gt;"okay",O24,P24)</f>
        <v>okay</v>
      </c>
      <c r="R24" s="91"/>
      <c r="S24" s="26"/>
      <c r="T24" s="4"/>
      <c r="U24" s="306" t="str">
        <f t="shared" si="11"/>
        <v/>
      </c>
      <c r="V24" s="308" t="str">
        <f t="shared" si="12"/>
        <v/>
      </c>
      <c r="W24" s="33"/>
      <c r="X24" s="32"/>
      <c r="Y24" s="27"/>
      <c r="Z24" s="28"/>
      <c r="AA24" s="79"/>
      <c r="AB24" s="57"/>
      <c r="AC24" s="37" t="str">
        <f t="shared" si="13"/>
        <v/>
      </c>
      <c r="AD24" s="468"/>
      <c r="AG24" s="46"/>
      <c r="AH24" s="46"/>
      <c r="AI24" s="46"/>
      <c r="AJ24" s="46"/>
      <c r="AK24" s="47"/>
      <c r="AL24" s="45"/>
    </row>
    <row r="25" spans="2:51" ht="19.5" x14ac:dyDescent="0.25">
      <c r="B25" s="86" t="s">
        <v>15</v>
      </c>
      <c r="C25" s="86"/>
      <c r="D25" s="86"/>
      <c r="E25" s="87" t="str">
        <f>IF('Tab1'!E25="","",'Tab1'!E25)</f>
        <v/>
      </c>
      <c r="F25" s="87"/>
      <c r="G25" s="87" t="str">
        <f>IF('Tab1'!G25="","",'Tab1'!G25)</f>
        <v/>
      </c>
      <c r="H25" s="87"/>
      <c r="I25" s="87" t="str">
        <f>IF('Tab1'!I25="","",'Tab1'!I25)</f>
        <v/>
      </c>
      <c r="J25" s="87"/>
      <c r="K25" s="157"/>
      <c r="L25" s="158"/>
      <c r="M25" s="87">
        <f>'Tab1'!M25</f>
        <v>0</v>
      </c>
      <c r="N25" s="87"/>
      <c r="O25" s="67" t="str">
        <f>IF(M25=1,"okay","Note fehlt")</f>
        <v>Note fehlt</v>
      </c>
      <c r="P25" s="75"/>
      <c r="Q25" s="77" t="str">
        <f>O25</f>
        <v>Note fehlt</v>
      </c>
      <c r="R25" s="91">
        <f t="shared" si="10"/>
        <v>1</v>
      </c>
      <c r="S25" s="26"/>
      <c r="T25" s="4"/>
      <c r="U25" s="306" t="str">
        <f t="shared" si="11"/>
        <v/>
      </c>
      <c r="V25" s="308" t="str">
        <f t="shared" si="12"/>
        <v/>
      </c>
      <c r="W25" s="33">
        <v>1</v>
      </c>
      <c r="X25" s="32">
        <v>1</v>
      </c>
      <c r="Y25" s="27" t="str">
        <f>I25</f>
        <v/>
      </c>
      <c r="Z25" s="28" t="e">
        <f>ROUND(Y25,0)</f>
        <v>#VALUE!</v>
      </c>
      <c r="AA25" s="79" t="e">
        <f>IF(Z25="","",VLOOKUP(Z25,$AW$12:$AY$30,3,FALSE))</f>
        <v>#VALUE!</v>
      </c>
      <c r="AB25" s="57" t="e">
        <f>IF(Z25="","",VLOOKUP(Z25,$AW$12:$AY$30,2,FALSE))</f>
        <v>#VALUE!</v>
      </c>
      <c r="AC25" s="37" t="e">
        <f t="shared" si="13"/>
        <v>#VALUE!</v>
      </c>
      <c r="AD25" s="468"/>
      <c r="AG25" s="46" t="str">
        <f>IF(AND(E25="",F25=""),"",IF(F25="",E25,""))</f>
        <v/>
      </c>
      <c r="AH25" s="46" t="str">
        <f>IF(AND(G25="",H25=""),"",IF(H25="",G25,""))</f>
        <v/>
      </c>
      <c r="AI25" s="46" t="str">
        <f>IF(AND(I25="",J25=""),"",IF(J25="",I25,""))</f>
        <v/>
      </c>
      <c r="AJ25" s="46" t="str">
        <f>IF(AND(K25="",L25=""),"",IF(L25="",K25,""))</f>
        <v/>
      </c>
      <c r="AK25" s="47">
        <f t="shared" si="14"/>
        <v>0</v>
      </c>
      <c r="AL25" s="45"/>
      <c r="AW25">
        <v>12</v>
      </c>
      <c r="AX25">
        <v>2</v>
      </c>
      <c r="AY25" t="s">
        <v>60</v>
      </c>
    </row>
    <row r="26" spans="2:51" ht="15.75" thickBot="1" x14ac:dyDescent="0.3">
      <c r="B26" s="86" t="s">
        <v>16</v>
      </c>
      <c r="C26" s="86"/>
      <c r="D26" s="152"/>
      <c r="E26" s="87" t="str">
        <f>IF('Tab1'!E26="","",'Tab1'!E26)</f>
        <v/>
      </c>
      <c r="F26" s="87"/>
      <c r="G26" s="87" t="str">
        <f>IF('Tab1'!G26="","",'Tab1'!G26)</f>
        <v/>
      </c>
      <c r="H26" s="87"/>
      <c r="I26" s="158"/>
      <c r="J26" s="158"/>
      <c r="K26" s="158"/>
      <c r="L26" s="158"/>
      <c r="M26" s="87">
        <f>'Tab1'!M26</f>
        <v>0</v>
      </c>
      <c r="N26" s="87"/>
      <c r="O26" s="67"/>
      <c r="P26" s="75"/>
      <c r="Q26" s="77"/>
      <c r="R26" s="91"/>
      <c r="S26" s="26"/>
      <c r="T26" s="4"/>
      <c r="U26" s="306" t="str">
        <f t="shared" si="11"/>
        <v/>
      </c>
      <c r="V26" s="308" t="str">
        <f t="shared" si="12"/>
        <v/>
      </c>
      <c r="W26" s="34">
        <v>2</v>
      </c>
      <c r="X26" s="35">
        <v>2</v>
      </c>
      <c r="Y26" s="29" t="e">
        <f>(E26+G26)/2</f>
        <v>#VALUE!</v>
      </c>
      <c r="Z26" s="30" t="e">
        <f>ROUND(Y26,0)</f>
        <v>#VALUE!</v>
      </c>
      <c r="AA26" s="79" t="e">
        <f>IF(Z26="","",VLOOKUP(Z26,$AW$12:$AY$30,3,FALSE))</f>
        <v>#VALUE!</v>
      </c>
      <c r="AB26" s="57" t="e">
        <f>IF(Z26="","",VLOOKUP(Z26,$AW$12:$AY$30,2,FALSE))</f>
        <v>#VALUE!</v>
      </c>
      <c r="AC26" s="37" t="e">
        <f>IF(AB26="","",IF(AB26&gt;4,1,0))</f>
        <v>#VALUE!</v>
      </c>
      <c r="AD26" s="469"/>
      <c r="AG26" s="46" t="str">
        <f>IF(AND(E26="",F26=""),"",IF(F26="",E26,""))</f>
        <v/>
      </c>
      <c r="AH26" s="46" t="str">
        <f>IF(AND(G26="",H26=""),"",IF(H26="",G26,""))</f>
        <v/>
      </c>
      <c r="AI26" s="46" t="str">
        <f>IF(AND(I26="",J26=""),"",IF(J26="",I26,""))</f>
        <v/>
      </c>
      <c r="AJ26" s="46" t="str">
        <f>IF(AND(K26="",L26=""),"",IF(L26="",K26,""))</f>
        <v/>
      </c>
      <c r="AK26" s="47">
        <f t="shared" si="14"/>
        <v>0</v>
      </c>
      <c r="AL26" s="45"/>
      <c r="AW26">
        <v>13</v>
      </c>
      <c r="AX26">
        <v>1</v>
      </c>
      <c r="AY26" t="s">
        <v>61</v>
      </c>
    </row>
    <row r="27" spans="2:51" x14ac:dyDescent="0.25">
      <c r="B27" s="147"/>
      <c r="C27" s="148" t="s">
        <v>106</v>
      </c>
      <c r="D27" s="38">
        <f>SUM(E27:K27)</f>
        <v>0</v>
      </c>
      <c r="E27" s="65">
        <f>COUNT(E7:E23)</f>
        <v>0</v>
      </c>
      <c r="F27" s="65"/>
      <c r="G27" s="65">
        <f>COUNT(G7:G23)</f>
        <v>0</v>
      </c>
      <c r="H27" s="65"/>
      <c r="I27" s="65">
        <f>COUNT(I7:I24)</f>
        <v>0</v>
      </c>
      <c r="J27" s="65"/>
      <c r="K27" s="65">
        <f>COUNT(K7:K24)</f>
        <v>0</v>
      </c>
      <c r="L27" s="5"/>
      <c r="M27" s="5"/>
      <c r="AW27">
        <v>14</v>
      </c>
      <c r="AX27">
        <v>1</v>
      </c>
      <c r="AY27" t="s">
        <v>61</v>
      </c>
    </row>
    <row r="28" spans="2:51" x14ac:dyDescent="0.25">
      <c r="B28" s="149"/>
      <c r="C28" s="150" t="s">
        <v>105</v>
      </c>
      <c r="D28" s="153">
        <f>SUM(F28:L28)</f>
        <v>0</v>
      </c>
      <c r="E28" s="151"/>
      <c r="F28" s="151">
        <f>SUM(F7:F26)</f>
        <v>0</v>
      </c>
      <c r="G28" s="151"/>
      <c r="H28" s="151">
        <f>SUM(H7:H26)</f>
        <v>0</v>
      </c>
      <c r="I28" s="151"/>
      <c r="J28" s="151">
        <f>SUM(J7:J25)</f>
        <v>0</v>
      </c>
      <c r="K28" s="151"/>
      <c r="L28" s="151">
        <f>SUM(L7:L24)</f>
        <v>0</v>
      </c>
    </row>
    <row r="29" spans="2:51" ht="15.75" thickBot="1" x14ac:dyDescent="0.3">
      <c r="B29" s="1"/>
      <c r="C29" s="154" t="s">
        <v>107</v>
      </c>
      <c r="D29" s="155">
        <f>D27-D28</f>
        <v>0</v>
      </c>
    </row>
    <row r="30" spans="2:51" ht="26.25" customHeight="1" thickBot="1" x14ac:dyDescent="0.3">
      <c r="B30" s="1"/>
      <c r="E30" s="7" t="str">
        <f>IF(D29&lt;25,H31,IF(D29&gt;25,H32,"Notenanzahl passt vermutlich!"))</f>
        <v>es sind  25 Note(n) zu wenig</v>
      </c>
      <c r="F30" s="485" t="s">
        <v>129</v>
      </c>
      <c r="G30" s="485"/>
      <c r="H30" s="485"/>
      <c r="I30" s="485"/>
      <c r="J30" s="269">
        <f>C32</f>
        <v>25</v>
      </c>
      <c r="N30" s="80"/>
      <c r="O30" s="80"/>
      <c r="R30" s="92">
        <f>SUM(R7:R26)</f>
        <v>15</v>
      </c>
      <c r="S30" s="93" t="str">
        <f>IF(R30=0,"","HINWEIS! Falsche Notenanzahl, Eingabe,  … etc!!")</f>
        <v>HINWEIS! Falsche Notenanzahl, Eingabe,  … etc!!</v>
      </c>
      <c r="AC30" s="9" t="e">
        <f>SUM(AC7:AC26)</f>
        <v>#VALUE!</v>
      </c>
      <c r="AD30" t="str">
        <f>IF(COUNT(S8:S9,S12,S14)&lt;4,"Prüfungsnoten nicht komplett",IF(D29&lt;&gt;J30,"zu wenig oder zuviel Fächernoten",""))</f>
        <v>Prüfungsnoten nicht komplett</v>
      </c>
      <c r="AW30">
        <v>15</v>
      </c>
      <c r="AX30">
        <v>1</v>
      </c>
      <c r="AY30" t="s">
        <v>61</v>
      </c>
    </row>
    <row r="31" spans="2:51" x14ac:dyDescent="0.25">
      <c r="B31" s="1"/>
      <c r="C31" s="1"/>
      <c r="D31" s="1"/>
      <c r="E31" s="7" t="s">
        <v>89</v>
      </c>
      <c r="G31">
        <f>D29-J30</f>
        <v>-25</v>
      </c>
      <c r="H31" t="str">
        <f>CONCATENATE("es sind  ",ABS(G31)," Note(n) zu wenig")</f>
        <v>es sind  25 Note(n) zu wenig</v>
      </c>
    </row>
    <row r="32" spans="2:51" ht="30" x14ac:dyDescent="0.25">
      <c r="B32" s="296" t="s">
        <v>135</v>
      </c>
      <c r="C32" s="297">
        <f>IF(C33,17,IF(C34,25,0))</f>
        <v>25</v>
      </c>
      <c r="E32" s="7" t="s">
        <v>90</v>
      </c>
      <c r="G32">
        <f>J30-D29</f>
        <v>25</v>
      </c>
      <c r="H32" t="str">
        <f>CONCATENATE("es sind ",ABS(G32)," Note(n) zuviel")</f>
        <v>es sind 25 Note(n) zuviel</v>
      </c>
    </row>
    <row r="33" spans="2:24" x14ac:dyDescent="0.25">
      <c r="B33" s="297" t="s">
        <v>131</v>
      </c>
      <c r="C33" s="297" t="b">
        <f>'Tab1'!D63</f>
        <v>0</v>
      </c>
      <c r="H33" t="str">
        <f>CONCATENATE("davon sind ",D28," Note(n) abgewählt")</f>
        <v>davon sind 0 Note(n) abgewählt</v>
      </c>
    </row>
    <row r="34" spans="2:24" x14ac:dyDescent="0.25">
      <c r="B34" s="297" t="s">
        <v>134</v>
      </c>
      <c r="C34" s="297" t="b">
        <f>'Tab1'!E63</f>
        <v>1</v>
      </c>
      <c r="H34" t="str">
        <f>CONCATENATE("weitere ",D27," Noten sind eingetragen")</f>
        <v>weitere 0 Noten sind eingetragen</v>
      </c>
    </row>
    <row r="35" spans="2:24" x14ac:dyDescent="0.25">
      <c r="B35" s="297" t="s">
        <v>136</v>
      </c>
      <c r="C35" s="297">
        <f>IF(C34,3,2)</f>
        <v>3</v>
      </c>
      <c r="H35" t="str">
        <f>CONCATENATE("zusätzlich zum Fachreferat [und FpA] sind noch weitere ",J30, " Noten einzubringen")</f>
        <v>zusätzlich zum Fachreferat [und FpA] sind noch weitere 25 Noten einzubringen</v>
      </c>
    </row>
    <row r="37" spans="2:24" x14ac:dyDescent="0.25">
      <c r="T37" t="s">
        <v>75</v>
      </c>
    </row>
    <row r="38" spans="2:24" ht="33.4" customHeight="1" x14ac:dyDescent="0.25">
      <c r="E38" t="s">
        <v>70</v>
      </c>
      <c r="T38" s="63" t="s">
        <v>77</v>
      </c>
      <c r="U38" s="63" t="s">
        <v>78</v>
      </c>
      <c r="V38" s="63" t="s">
        <v>79</v>
      </c>
      <c r="W38" s="63" t="s">
        <v>80</v>
      </c>
      <c r="X38" s="474" t="s">
        <v>81</v>
      </c>
    </row>
    <row r="39" spans="2:24" ht="32.25" customHeight="1" x14ac:dyDescent="0.25">
      <c r="E39" s="165" t="s">
        <v>17</v>
      </c>
      <c r="F39" s="164" t="s">
        <v>110</v>
      </c>
      <c r="G39" s="165" t="s">
        <v>18</v>
      </c>
      <c r="H39" s="164" t="s">
        <v>110</v>
      </c>
      <c r="I39" s="165" t="s">
        <v>20</v>
      </c>
      <c r="J39" s="164" t="s">
        <v>110</v>
      </c>
      <c r="K39" s="165" t="s">
        <v>19</v>
      </c>
      <c r="L39" s="164" t="s">
        <v>110</v>
      </c>
      <c r="M39" s="166" t="s">
        <v>108</v>
      </c>
      <c r="N39" s="146" t="s">
        <v>109</v>
      </c>
      <c r="O39" s="331" t="s">
        <v>156</v>
      </c>
      <c r="P39" s="64" t="s">
        <v>71</v>
      </c>
      <c r="Q39" s="167" t="s">
        <v>111</v>
      </c>
      <c r="R39" s="89"/>
      <c r="T39" s="63" t="s">
        <v>76</v>
      </c>
      <c r="U39" s="63" t="s">
        <v>76</v>
      </c>
      <c r="X39" s="474"/>
    </row>
    <row r="40" spans="2:24" x14ac:dyDescent="0.25">
      <c r="D40" s="14" t="s">
        <v>74</v>
      </c>
      <c r="E40" s="38" t="str">
        <f t="shared" ref="E40:E48" si="19">IF(E7="","",IF(F7="",E7,""))</f>
        <v/>
      </c>
      <c r="F40" s="155" t="str">
        <f>IF(E40="","",15)</f>
        <v/>
      </c>
      <c r="G40" s="38" t="str">
        <f t="shared" ref="G40:G48" si="20">IF(G7="","",IF(H7="",G7,""))</f>
        <v/>
      </c>
      <c r="H40" s="155" t="str">
        <f>IF(G40="","",15)</f>
        <v/>
      </c>
      <c r="I40" s="38" t="str">
        <f t="shared" ref="I40:I48" si="21">IF(I7="","",IF(J7="",I7,""))</f>
        <v/>
      </c>
      <c r="J40" s="155" t="str">
        <f>IF(I40="","",15)</f>
        <v/>
      </c>
      <c r="K40" s="38" t="str">
        <f t="shared" ref="K40:K48" si="22">IF(K7="","",IF(L7="",K7,""))</f>
        <v/>
      </c>
      <c r="L40" s="155" t="str">
        <f>IF(K40="","",15)</f>
        <v/>
      </c>
      <c r="M40" s="160">
        <f>SUM(E40,G40,I40,K40,)</f>
        <v>0</v>
      </c>
      <c r="N40" s="155">
        <f>SUM(F40,H40,J40,L40,)</f>
        <v>0</v>
      </c>
      <c r="O40" s="332" t="str">
        <f>IF(ISERROR(ROUND(AVERAGE(E40,G40,I40,K40),0)),"- -",ROUND(AVERAGE(E40,G40,I40,K40),0))</f>
        <v>- -</v>
      </c>
      <c r="P40" s="5"/>
      <c r="Q40" s="5"/>
      <c r="R40" s="5"/>
      <c r="T40" s="5">
        <f>SUM(F40:F56,H40:H56,J40:J58,L40:L56)</f>
        <v>0</v>
      </c>
      <c r="U40" s="5">
        <f>SUM(Q41:Q47)</f>
        <v>0</v>
      </c>
      <c r="X40" s="474"/>
    </row>
    <row r="41" spans="2:24" x14ac:dyDescent="0.25">
      <c r="D41" s="14" t="s">
        <v>1</v>
      </c>
      <c r="E41" s="38" t="str">
        <f t="shared" si="19"/>
        <v/>
      </c>
      <c r="F41" s="155" t="str">
        <f t="shared" ref="F41:F59" si="23">IF(E41="","",15)</f>
        <v/>
      </c>
      <c r="G41" s="38" t="str">
        <f t="shared" si="20"/>
        <v/>
      </c>
      <c r="H41" s="155" t="str">
        <f t="shared" ref="H41:H59" si="24">IF(G41="","",15)</f>
        <v/>
      </c>
      <c r="I41" s="38" t="str">
        <f t="shared" si="21"/>
        <v/>
      </c>
      <c r="J41" s="155" t="str">
        <f t="shared" ref="J41:J58" si="25">IF(I41="","",15)</f>
        <v/>
      </c>
      <c r="K41" s="38" t="str">
        <f t="shared" si="22"/>
        <v/>
      </c>
      <c r="L41" s="155" t="str">
        <f t="shared" ref="L41:L57" si="26">IF(K41="","",15)</f>
        <v/>
      </c>
      <c r="M41" s="160">
        <f t="shared" ref="M41:M59" si="27">SUM(E41,G41,I41,K41,)</f>
        <v>0</v>
      </c>
      <c r="N41" s="155">
        <f t="shared" ref="N41:N59" si="28">SUM(F41,H41,J41,L41,)</f>
        <v>0</v>
      </c>
      <c r="O41" s="332" t="str">
        <f t="shared" ref="O41:O57" si="29">IF(ISERROR(ROUND(AVERAGE(E41,G41,I41,K41),0)),"- -",ROUND(AVERAGE(E41,G41,I41,K41),0))</f>
        <v>- -</v>
      </c>
      <c r="P41" s="330" t="str">
        <f>IF(S8="","",S8*T8)</f>
        <v/>
      </c>
      <c r="Q41" s="168" t="str">
        <f>IF(P41="","",15*T8)</f>
        <v/>
      </c>
      <c r="R41" s="90"/>
      <c r="T41" t="str">
        <f>IF(COUNT(S8:S9,S12,S14)&lt;4,"",T40&lt;=3)</f>
        <v/>
      </c>
      <c r="U41" t="str">
        <f>IF(COUNT(S8:S9,S12,S14)&lt;4,"",U40&lt;=2)</f>
        <v/>
      </c>
      <c r="V41" t="str">
        <f>IF(COUNT(S8:S9,S12,S14)&lt;4,"",M62&gt;=200)</f>
        <v/>
      </c>
      <c r="W41" t="str">
        <f>IF(COUNT(S8:S9,S12,S14)&lt;4,"",AND(E59&gt;=4,G59&gt;=4))</f>
        <v/>
      </c>
      <c r="X41" s="66" t="str">
        <f>IF(COUNT(S8:S9,S12,S14)&lt;4,"",IF(AND(T41,U41,V41,W41),"JA","NEIN"))</f>
        <v/>
      </c>
    </row>
    <row r="42" spans="2:24" x14ac:dyDescent="0.25">
      <c r="D42" s="14" t="s">
        <v>2</v>
      </c>
      <c r="E42" s="38" t="str">
        <f t="shared" si="19"/>
        <v/>
      </c>
      <c r="F42" s="155" t="str">
        <f t="shared" si="23"/>
        <v/>
      </c>
      <c r="G42" s="38" t="str">
        <f t="shared" si="20"/>
        <v/>
      </c>
      <c r="H42" s="155" t="str">
        <f t="shared" si="24"/>
        <v/>
      </c>
      <c r="I42" s="38" t="str">
        <f t="shared" si="21"/>
        <v/>
      </c>
      <c r="J42" s="155" t="str">
        <f t="shared" si="25"/>
        <v/>
      </c>
      <c r="K42" s="38" t="str">
        <f t="shared" si="22"/>
        <v/>
      </c>
      <c r="L42" s="155" t="str">
        <f t="shared" si="26"/>
        <v/>
      </c>
      <c r="M42" s="160">
        <f t="shared" si="27"/>
        <v>0</v>
      </c>
      <c r="N42" s="155">
        <f t="shared" si="28"/>
        <v>0</v>
      </c>
      <c r="O42" s="332" t="str">
        <f t="shared" si="29"/>
        <v>- -</v>
      </c>
      <c r="P42" s="330" t="str">
        <f>IF(S9="","",S9*T9)</f>
        <v/>
      </c>
      <c r="Q42" s="168" t="str">
        <f>IF(P42="","",15*T9)</f>
        <v/>
      </c>
      <c r="R42" s="90"/>
      <c r="X42" t="str">
        <f>IF(COUNT(S8:S9,S12,S14)&lt;4,"",IF(X41="JA","Fachabitur nach alternativen Kriterien bestanden","Fachabitur nach alternativen Kriterien nicht bestanden"))</f>
        <v/>
      </c>
    </row>
    <row r="43" spans="2:24" x14ac:dyDescent="0.25">
      <c r="D43" s="14" t="s">
        <v>3</v>
      </c>
      <c r="E43" s="38" t="str">
        <f t="shared" si="19"/>
        <v/>
      </c>
      <c r="F43" s="155" t="str">
        <f t="shared" si="23"/>
        <v/>
      </c>
      <c r="G43" s="38" t="str">
        <f t="shared" si="20"/>
        <v/>
      </c>
      <c r="H43" s="155" t="str">
        <f t="shared" si="24"/>
        <v/>
      </c>
      <c r="I43" s="38" t="str">
        <f t="shared" si="21"/>
        <v/>
      </c>
      <c r="J43" s="155" t="str">
        <f t="shared" si="25"/>
        <v/>
      </c>
      <c r="K43" s="38" t="str">
        <f t="shared" si="22"/>
        <v/>
      </c>
      <c r="L43" s="155" t="str">
        <f t="shared" si="26"/>
        <v/>
      </c>
      <c r="M43" s="160">
        <f t="shared" si="27"/>
        <v>0</v>
      </c>
      <c r="N43" s="155">
        <f t="shared" si="28"/>
        <v>0</v>
      </c>
      <c r="O43" s="332" t="str">
        <f t="shared" si="29"/>
        <v>- -</v>
      </c>
      <c r="P43" s="5"/>
      <c r="Q43" s="90"/>
      <c r="R43" s="5"/>
    </row>
    <row r="44" spans="2:24" x14ac:dyDescent="0.25">
      <c r="D44" s="14" t="s">
        <v>4</v>
      </c>
      <c r="E44" s="38" t="str">
        <f t="shared" si="19"/>
        <v/>
      </c>
      <c r="F44" s="155" t="str">
        <f t="shared" si="23"/>
        <v/>
      </c>
      <c r="G44" s="38" t="str">
        <f t="shared" si="20"/>
        <v/>
      </c>
      <c r="H44" s="155" t="str">
        <f t="shared" si="24"/>
        <v/>
      </c>
      <c r="I44" s="38" t="str">
        <f t="shared" si="21"/>
        <v/>
      </c>
      <c r="J44" s="155" t="str">
        <f t="shared" si="25"/>
        <v/>
      </c>
      <c r="K44" s="38" t="str">
        <f t="shared" si="22"/>
        <v/>
      </c>
      <c r="L44" s="155" t="str">
        <f t="shared" si="26"/>
        <v/>
      </c>
      <c r="M44" s="160">
        <f t="shared" si="27"/>
        <v>0</v>
      </c>
      <c r="N44" s="155">
        <f t="shared" si="28"/>
        <v>0</v>
      </c>
      <c r="O44" s="332" t="str">
        <f t="shared" si="29"/>
        <v>- -</v>
      </c>
      <c r="P44" s="5"/>
      <c r="Q44" s="90"/>
      <c r="R44" s="5"/>
    </row>
    <row r="45" spans="2:24" x14ac:dyDescent="0.25">
      <c r="D45" s="14" t="s">
        <v>5</v>
      </c>
      <c r="E45" s="38" t="str">
        <f t="shared" si="19"/>
        <v/>
      </c>
      <c r="F45" s="155" t="str">
        <f t="shared" si="23"/>
        <v/>
      </c>
      <c r="G45" s="38" t="str">
        <f t="shared" si="20"/>
        <v/>
      </c>
      <c r="H45" s="155" t="str">
        <f t="shared" si="24"/>
        <v/>
      </c>
      <c r="I45" s="38" t="str">
        <f t="shared" si="21"/>
        <v/>
      </c>
      <c r="J45" s="155" t="str">
        <f t="shared" si="25"/>
        <v/>
      </c>
      <c r="K45" s="38" t="str">
        <f t="shared" si="22"/>
        <v/>
      </c>
      <c r="L45" s="155" t="str">
        <f t="shared" si="26"/>
        <v/>
      </c>
      <c r="M45" s="160">
        <f>SUM(E45,G45,I45,K45,)</f>
        <v>0</v>
      </c>
      <c r="N45" s="155">
        <f>SUM(F45,H45,J45,L45,)</f>
        <v>0</v>
      </c>
      <c r="O45" s="332" t="str">
        <f t="shared" si="29"/>
        <v>- -</v>
      </c>
      <c r="P45" s="330" t="str">
        <f>IF(S12="","",S12*T12)</f>
        <v/>
      </c>
      <c r="Q45" s="168" t="str">
        <f>IF(P45="","",15*T12)</f>
        <v/>
      </c>
      <c r="R45" s="90"/>
    </row>
    <row r="46" spans="2:24" x14ac:dyDescent="0.25">
      <c r="D46" s="14"/>
      <c r="E46" s="38"/>
      <c r="F46" s="155"/>
      <c r="G46" s="38"/>
      <c r="H46" s="155"/>
      <c r="I46" s="38"/>
      <c r="J46" s="155"/>
      <c r="K46" s="38"/>
      <c r="L46" s="155"/>
      <c r="M46" s="160"/>
      <c r="N46" s="155"/>
      <c r="O46" s="332"/>
      <c r="P46" s="5"/>
      <c r="Q46" s="90"/>
      <c r="R46" s="5"/>
    </row>
    <row r="47" spans="2:24" x14ac:dyDescent="0.25">
      <c r="D47" s="14" t="s">
        <v>6</v>
      </c>
      <c r="E47" s="38" t="str">
        <f t="shared" si="19"/>
        <v/>
      </c>
      <c r="F47" s="155" t="str">
        <f t="shared" si="23"/>
        <v/>
      </c>
      <c r="G47" s="38" t="str">
        <f t="shared" si="20"/>
        <v/>
      </c>
      <c r="H47" s="155" t="str">
        <f t="shared" si="24"/>
        <v/>
      </c>
      <c r="I47" s="38" t="str">
        <f t="shared" si="21"/>
        <v/>
      </c>
      <c r="J47" s="155" t="str">
        <f t="shared" si="25"/>
        <v/>
      </c>
      <c r="K47" s="38" t="str">
        <f t="shared" si="22"/>
        <v/>
      </c>
      <c r="L47" s="155" t="str">
        <f t="shared" si="26"/>
        <v/>
      </c>
      <c r="M47" s="160">
        <f t="shared" si="27"/>
        <v>0</v>
      </c>
      <c r="N47" s="155">
        <f t="shared" si="28"/>
        <v>0</v>
      </c>
      <c r="O47" s="332" t="str">
        <f t="shared" si="29"/>
        <v>- -</v>
      </c>
      <c r="P47" s="330" t="str">
        <f>IF(S14="","",S14*T14)</f>
        <v/>
      </c>
      <c r="Q47" s="168" t="str">
        <f>IF(P47="","",15*T14)</f>
        <v/>
      </c>
      <c r="R47" s="90"/>
    </row>
    <row r="48" spans="2:24" x14ac:dyDescent="0.25">
      <c r="D48" s="14" t="s">
        <v>7</v>
      </c>
      <c r="E48" s="38" t="str">
        <f t="shared" si="19"/>
        <v/>
      </c>
      <c r="F48" s="155" t="str">
        <f t="shared" si="23"/>
        <v/>
      </c>
      <c r="G48" s="38" t="str">
        <f t="shared" si="20"/>
        <v/>
      </c>
      <c r="H48" s="155" t="str">
        <f t="shared" si="24"/>
        <v/>
      </c>
      <c r="I48" s="38" t="str">
        <f t="shared" si="21"/>
        <v/>
      </c>
      <c r="J48" s="155" t="str">
        <f t="shared" si="25"/>
        <v/>
      </c>
      <c r="K48" s="38" t="str">
        <f t="shared" si="22"/>
        <v/>
      </c>
      <c r="L48" s="155" t="str">
        <f t="shared" si="26"/>
        <v/>
      </c>
      <c r="M48" s="160">
        <f t="shared" si="27"/>
        <v>0</v>
      </c>
      <c r="N48" s="155">
        <f t="shared" si="28"/>
        <v>0</v>
      </c>
      <c r="O48" s="332" t="str">
        <f t="shared" si="29"/>
        <v>- -</v>
      </c>
      <c r="P48" s="5"/>
      <c r="Q48" s="5"/>
      <c r="R48" s="5"/>
    </row>
    <row r="49" spans="4:18" x14ac:dyDescent="0.25">
      <c r="D49" s="161" t="s">
        <v>8</v>
      </c>
      <c r="E49" s="162"/>
      <c r="F49" s="162"/>
      <c r="G49" s="162"/>
      <c r="H49" s="162"/>
      <c r="I49" s="162"/>
      <c r="J49" s="162"/>
      <c r="K49" s="162"/>
      <c r="L49" s="162"/>
      <c r="M49" s="163"/>
      <c r="N49" s="163"/>
      <c r="O49" s="333"/>
      <c r="P49" s="5"/>
      <c r="Q49" s="5"/>
      <c r="R49" s="5"/>
    </row>
    <row r="50" spans="4:18" x14ac:dyDescent="0.25">
      <c r="D50" s="15" t="s">
        <v>11</v>
      </c>
      <c r="E50" s="38" t="str">
        <f>IF(E17="","",IF(F17="",E17,""))</f>
        <v/>
      </c>
      <c r="F50" s="155" t="str">
        <f t="shared" si="23"/>
        <v/>
      </c>
      <c r="G50" s="38" t="str">
        <f>IF(G17="","",IF(H17="",G17,""))</f>
        <v/>
      </c>
      <c r="H50" s="155" t="str">
        <f t="shared" si="24"/>
        <v/>
      </c>
      <c r="I50" s="38" t="str">
        <f>IF(I17="","",IF(J17="",I17,""))</f>
        <v/>
      </c>
      <c r="J50" s="155" t="str">
        <f t="shared" si="25"/>
        <v/>
      </c>
      <c r="K50" s="38" t="str">
        <f>IF(K17="","",IF(L17="",K17,""))</f>
        <v/>
      </c>
      <c r="L50" s="155" t="str">
        <f t="shared" si="26"/>
        <v/>
      </c>
      <c r="M50" s="160">
        <f t="shared" si="27"/>
        <v>0</v>
      </c>
      <c r="N50" s="155">
        <f t="shared" si="28"/>
        <v>0</v>
      </c>
      <c r="O50" s="332" t="str">
        <f t="shared" si="29"/>
        <v>- -</v>
      </c>
      <c r="P50" s="5"/>
      <c r="Q50" s="5"/>
      <c r="R50" s="5"/>
    </row>
    <row r="51" spans="4:18" x14ac:dyDescent="0.25">
      <c r="D51" s="15" t="s">
        <v>9</v>
      </c>
      <c r="E51" s="38" t="str">
        <f>IF(E18="","",IF(F18="",E18,""))</f>
        <v/>
      </c>
      <c r="F51" s="155" t="str">
        <f t="shared" si="23"/>
        <v/>
      </c>
      <c r="G51" s="38" t="str">
        <f>IF(G18="","",IF(H18="",G18,""))</f>
        <v/>
      </c>
      <c r="H51" s="155" t="str">
        <f t="shared" si="24"/>
        <v/>
      </c>
      <c r="I51" s="38" t="str">
        <f>IF(I18="","",IF(J18="",I18,""))</f>
        <v/>
      </c>
      <c r="J51" s="155" t="str">
        <f t="shared" si="25"/>
        <v/>
      </c>
      <c r="K51" s="38" t="str">
        <f>IF(K18="","",IF(L18="",K18,""))</f>
        <v/>
      </c>
      <c r="L51" s="155" t="str">
        <f t="shared" si="26"/>
        <v/>
      </c>
      <c r="M51" s="160">
        <f t="shared" si="27"/>
        <v>0</v>
      </c>
      <c r="N51" s="155">
        <f t="shared" si="28"/>
        <v>0</v>
      </c>
      <c r="O51" s="332" t="str">
        <f t="shared" si="29"/>
        <v>- -</v>
      </c>
      <c r="P51" s="5"/>
      <c r="Q51" s="5"/>
      <c r="R51" s="5"/>
    </row>
    <row r="52" spans="4:18" x14ac:dyDescent="0.25">
      <c r="D52" s="15" t="s">
        <v>10</v>
      </c>
      <c r="E52" s="38" t="str">
        <f>IF(E19="","",IF(F19="",E19,""))</f>
        <v/>
      </c>
      <c r="F52" s="155" t="str">
        <f t="shared" si="23"/>
        <v/>
      </c>
      <c r="G52" s="38" t="str">
        <f>IF(G19="","",IF(H19="",G19,""))</f>
        <v/>
      </c>
      <c r="H52" s="155" t="str">
        <f t="shared" si="24"/>
        <v/>
      </c>
      <c r="I52" s="38" t="str">
        <f>IF(I19="","",IF(J19="",I19,""))</f>
        <v/>
      </c>
      <c r="J52" s="155" t="str">
        <f t="shared" si="25"/>
        <v/>
      </c>
      <c r="K52" s="38" t="str">
        <f>IF(K19="","",IF(L19="",K19,""))</f>
        <v/>
      </c>
      <c r="L52" s="155" t="str">
        <f t="shared" si="26"/>
        <v/>
      </c>
      <c r="M52" s="160">
        <f t="shared" si="27"/>
        <v>0</v>
      </c>
      <c r="N52" s="155">
        <f t="shared" si="28"/>
        <v>0</v>
      </c>
      <c r="O52" s="332" t="str">
        <f t="shared" si="29"/>
        <v>- -</v>
      </c>
      <c r="P52" s="5"/>
      <c r="Q52" s="5"/>
      <c r="R52" s="5"/>
    </row>
    <row r="53" spans="4:18" x14ac:dyDescent="0.25">
      <c r="D53" s="161" t="s">
        <v>56</v>
      </c>
      <c r="E53" s="162"/>
      <c r="F53" s="162"/>
      <c r="G53" s="162"/>
      <c r="H53" s="162"/>
      <c r="I53" s="162"/>
      <c r="J53" s="162"/>
      <c r="K53" s="162"/>
      <c r="L53" s="162"/>
      <c r="M53" s="163"/>
      <c r="N53" s="163"/>
      <c r="O53" s="333" t="str">
        <f t="shared" si="29"/>
        <v>- -</v>
      </c>
      <c r="P53" s="5"/>
      <c r="Q53" s="5"/>
      <c r="R53" s="5"/>
    </row>
    <row r="54" spans="4:18" x14ac:dyDescent="0.25">
      <c r="D54" s="14" t="s">
        <v>12</v>
      </c>
      <c r="E54" s="38" t="str">
        <f>IF(E21="","",IF(F21="",E21,""))</f>
        <v/>
      </c>
      <c r="F54" s="155" t="str">
        <f t="shared" si="23"/>
        <v/>
      </c>
      <c r="G54" s="38" t="str">
        <f>IF(G21="","",IF(H21="",G21,""))</f>
        <v/>
      </c>
      <c r="H54" s="155" t="str">
        <f t="shared" si="24"/>
        <v/>
      </c>
      <c r="I54" s="38" t="str">
        <f>IF(I21="","",IF(J21="",I21,""))</f>
        <v/>
      </c>
      <c r="J54" s="155" t="str">
        <f t="shared" si="25"/>
        <v/>
      </c>
      <c r="K54" s="38" t="str">
        <f>IF(K21="","",IF(L21="",K21,""))</f>
        <v/>
      </c>
      <c r="L54" s="155" t="str">
        <f t="shared" si="26"/>
        <v/>
      </c>
      <c r="M54" s="160">
        <f t="shared" si="27"/>
        <v>0</v>
      </c>
      <c r="N54" s="155">
        <f t="shared" si="28"/>
        <v>0</v>
      </c>
      <c r="O54" s="332" t="str">
        <f t="shared" si="29"/>
        <v>- -</v>
      </c>
      <c r="P54" s="5"/>
      <c r="Q54" s="5"/>
      <c r="R54" s="5"/>
    </row>
    <row r="55" spans="4:18" x14ac:dyDescent="0.25">
      <c r="D55" s="15" t="s">
        <v>13</v>
      </c>
      <c r="E55" s="38" t="str">
        <f>IF(E22="","",IF(F22="",E22,""))</f>
        <v/>
      </c>
      <c r="F55" s="155" t="str">
        <f t="shared" si="23"/>
        <v/>
      </c>
      <c r="G55" s="38" t="str">
        <f>IF(G22="","",IF(H22="",G22,""))</f>
        <v/>
      </c>
      <c r="H55" s="155" t="str">
        <f t="shared" si="24"/>
        <v/>
      </c>
      <c r="I55" s="38" t="str">
        <f>IF(I22="","",IF(J22="",I22,""))</f>
        <v/>
      </c>
      <c r="J55" s="155" t="str">
        <f t="shared" si="25"/>
        <v/>
      </c>
      <c r="K55" s="38" t="str">
        <f>IF(K22="","",IF(L22="",K22,""))</f>
        <v/>
      </c>
      <c r="L55" s="155" t="str">
        <f t="shared" si="26"/>
        <v/>
      </c>
      <c r="M55" s="160">
        <f t="shared" si="27"/>
        <v>0</v>
      </c>
      <c r="N55" s="155">
        <f t="shared" si="28"/>
        <v>0</v>
      </c>
      <c r="O55" s="332" t="str">
        <f t="shared" si="29"/>
        <v>- -</v>
      </c>
      <c r="P55" s="5"/>
      <c r="Q55" s="5"/>
      <c r="R55" s="5"/>
    </row>
    <row r="56" spans="4:18" x14ac:dyDescent="0.25">
      <c r="D56" s="15" t="s">
        <v>14</v>
      </c>
      <c r="E56" s="38" t="str">
        <f>IF(E23="","",IF(F23="",E23,""))</f>
        <v/>
      </c>
      <c r="F56" s="155" t="str">
        <f t="shared" si="23"/>
        <v/>
      </c>
      <c r="G56" s="38" t="str">
        <f>IF(G23="","",IF(H23="",G23,""))</f>
        <v/>
      </c>
      <c r="H56" s="155" t="str">
        <f t="shared" si="24"/>
        <v/>
      </c>
      <c r="I56" s="38" t="str">
        <f>IF(I23="","",IF(J23="",I23,""))</f>
        <v/>
      </c>
      <c r="J56" s="155" t="str">
        <f t="shared" si="25"/>
        <v/>
      </c>
      <c r="K56" s="38" t="str">
        <f>IF(K23="","",IF(L23="",K23,""))</f>
        <v/>
      </c>
      <c r="L56" s="155" t="str">
        <f t="shared" si="26"/>
        <v/>
      </c>
      <c r="M56" s="160">
        <f t="shared" si="27"/>
        <v>0</v>
      </c>
      <c r="N56" s="155">
        <f t="shared" si="28"/>
        <v>0</v>
      </c>
      <c r="O56" s="332" t="str">
        <f t="shared" si="29"/>
        <v>- -</v>
      </c>
      <c r="P56" s="5"/>
      <c r="Q56" s="5"/>
      <c r="R56" s="5"/>
    </row>
    <row r="57" spans="4:18" x14ac:dyDescent="0.25">
      <c r="D57" s="15" t="s">
        <v>119</v>
      </c>
      <c r="E57" s="38" t="str">
        <f>IF(E24="","",IF(F24="",E24,""))</f>
        <v/>
      </c>
      <c r="F57" s="155" t="str">
        <f t="shared" ref="F57" si="30">IF(E57="","",15)</f>
        <v/>
      </c>
      <c r="G57" s="38" t="str">
        <f>IF(G24="","",IF(H24="",G24,""))</f>
        <v/>
      </c>
      <c r="H57" s="155" t="str">
        <f t="shared" ref="H57" si="31">IF(G57="","",15)</f>
        <v/>
      </c>
      <c r="I57" s="38" t="str">
        <f>IF(I24="","",IF(J24="",I24,""))</f>
        <v/>
      </c>
      <c r="J57" s="155" t="str">
        <f t="shared" ref="J57" si="32">IF(I57="","",15)</f>
        <v/>
      </c>
      <c r="K57" s="38" t="str">
        <f>IF(K24="","",IF(L24="",K24,""))</f>
        <v/>
      </c>
      <c r="L57" s="155" t="str">
        <f t="shared" si="26"/>
        <v/>
      </c>
      <c r="M57" s="160">
        <f t="shared" si="27"/>
        <v>0</v>
      </c>
      <c r="N57" s="155">
        <f t="shared" si="28"/>
        <v>0</v>
      </c>
      <c r="O57" s="332" t="str">
        <f t="shared" si="29"/>
        <v>- -</v>
      </c>
      <c r="P57" s="5"/>
      <c r="Q57" s="5"/>
      <c r="R57" s="5"/>
    </row>
    <row r="58" spans="4:18" x14ac:dyDescent="0.25">
      <c r="D58" s="14" t="s">
        <v>15</v>
      </c>
      <c r="E58" s="159"/>
      <c r="F58" s="159"/>
      <c r="G58" s="159"/>
      <c r="H58" s="159"/>
      <c r="I58" s="38" t="str">
        <f t="shared" ref="I58" si="33">IF(I25="","",IF(J25="",I25,""))</f>
        <v/>
      </c>
      <c r="J58" s="155" t="str">
        <f t="shared" si="25"/>
        <v/>
      </c>
      <c r="K58" s="159"/>
      <c r="L58" s="157"/>
      <c r="M58" s="160">
        <f t="shared" si="27"/>
        <v>0</v>
      </c>
      <c r="N58" s="155">
        <f t="shared" si="28"/>
        <v>0</v>
      </c>
      <c r="P58" s="5"/>
      <c r="Q58" s="5"/>
      <c r="R58" s="5"/>
    </row>
    <row r="59" spans="4:18" x14ac:dyDescent="0.25">
      <c r="D59" s="14" t="s">
        <v>16</v>
      </c>
      <c r="E59" s="38" t="str">
        <f t="shared" ref="E59" si="34">IF(E26="","",IF(F26="",E26,""))</f>
        <v/>
      </c>
      <c r="F59" s="155" t="str">
        <f t="shared" si="23"/>
        <v/>
      </c>
      <c r="G59" s="38" t="str">
        <f t="shared" ref="G59" si="35">IF(G26="","",IF(H26="",G26,""))</f>
        <v/>
      </c>
      <c r="H59" s="155" t="str">
        <f t="shared" si="24"/>
        <v/>
      </c>
      <c r="I59" s="159"/>
      <c r="J59" s="159"/>
      <c r="K59" s="159"/>
      <c r="L59" s="159"/>
      <c r="M59" s="160">
        <f t="shared" si="27"/>
        <v>0</v>
      </c>
      <c r="N59" s="155">
        <f t="shared" si="28"/>
        <v>0</v>
      </c>
      <c r="P59" s="5"/>
      <c r="Q59" s="5"/>
      <c r="R59" s="5"/>
    </row>
    <row r="60" spans="4:18" x14ac:dyDescent="0.25">
      <c r="L60" s="8" t="s">
        <v>72</v>
      </c>
      <c r="M60" s="65">
        <f>SUM(M40:M59)</f>
        <v>0</v>
      </c>
      <c r="N60" s="65">
        <f>SUM(N40:N59)</f>
        <v>0</v>
      </c>
      <c r="P60" s="65">
        <f>SUM(P41:P42,P45,P47)</f>
        <v>0</v>
      </c>
      <c r="Q60" s="168">
        <f>SUM(Q41:Q42,Q45,Q47)</f>
        <v>0</v>
      </c>
      <c r="R60" s="5"/>
    </row>
    <row r="62" spans="4:18" x14ac:dyDescent="0.25">
      <c r="L62" s="7" t="s">
        <v>73</v>
      </c>
      <c r="M62">
        <f>M60+P60</f>
        <v>0</v>
      </c>
      <c r="O62" s="169" t="str">
        <f>CONCATENATE("Von bisher ",M63," möglichen sind aktuell ",M62," Punkte erreicht worden!")</f>
        <v>Von bisher 0 möglichen sind aktuell 0 Punkte erreicht worden!</v>
      </c>
    </row>
    <row r="63" spans="4:18" ht="15.75" thickBot="1" x14ac:dyDescent="0.3">
      <c r="L63" s="7" t="s">
        <v>112</v>
      </c>
      <c r="M63">
        <f>N60+Q60</f>
        <v>0</v>
      </c>
    </row>
    <row r="64" spans="4:18" ht="15.75" thickBot="1" x14ac:dyDescent="0.3">
      <c r="L64" s="7" t="s">
        <v>113</v>
      </c>
      <c r="M64" s="465" t="e">
        <f>M62/M63</f>
        <v>#DIV/0!</v>
      </c>
      <c r="N64" s="466"/>
    </row>
    <row r="66" spans="12:13" x14ac:dyDescent="0.25">
      <c r="L66" s="8" t="s">
        <v>101</v>
      </c>
      <c r="M66" s="144" t="e">
        <f>IF(17/3-5*M64&lt;1,1,17/3-5*M64)</f>
        <v>#DIV/0!</v>
      </c>
    </row>
    <row r="67" spans="12:13" x14ac:dyDescent="0.25">
      <c r="L67" s="8" t="s">
        <v>102</v>
      </c>
      <c r="M67" s="145" t="e">
        <f>INT(M66*10)/10</f>
        <v>#DIV/0!</v>
      </c>
    </row>
  </sheetData>
  <mergeCells count="14">
    <mergeCell ref="B17:B18"/>
    <mergeCell ref="C17:D17"/>
    <mergeCell ref="C18:D18"/>
    <mergeCell ref="B19:D19"/>
    <mergeCell ref="F30:I30"/>
    <mergeCell ref="E5:L5"/>
    <mergeCell ref="W5:X5"/>
    <mergeCell ref="Y5:Z5"/>
    <mergeCell ref="M64:N64"/>
    <mergeCell ref="AD6:AD26"/>
    <mergeCell ref="AA5:AB5"/>
    <mergeCell ref="U5:V5"/>
    <mergeCell ref="X38:X40"/>
    <mergeCell ref="O17:O19"/>
  </mergeCells>
  <conditionalFormatting sqref="E10">
    <cfRule type="expression" dxfId="93" priority="18">
      <formula>F10&lt;&gt;""</formula>
    </cfRule>
  </conditionalFormatting>
  <conditionalFormatting sqref="E17">
    <cfRule type="expression" dxfId="92" priority="17">
      <formula>F17&lt;&gt;""</formula>
    </cfRule>
  </conditionalFormatting>
  <conditionalFormatting sqref="G19">
    <cfRule type="expression" dxfId="91" priority="16">
      <formula>H19&lt;&gt;""</formula>
    </cfRule>
  </conditionalFormatting>
  <conditionalFormatting sqref="G17">
    <cfRule type="expression" dxfId="90" priority="15">
      <formula>H17&lt;&gt;""</formula>
    </cfRule>
  </conditionalFormatting>
  <conditionalFormatting sqref="G15">
    <cfRule type="expression" dxfId="89" priority="14">
      <formula>H15&lt;&gt;""</formula>
    </cfRule>
  </conditionalFormatting>
  <conditionalFormatting sqref="G14">
    <cfRule type="expression" dxfId="88" priority="13">
      <formula>H14&lt;&gt;""</formula>
    </cfRule>
  </conditionalFormatting>
  <conditionalFormatting sqref="G12">
    <cfRule type="expression" dxfId="87" priority="12">
      <formula>H12&lt;&gt;""</formula>
    </cfRule>
  </conditionalFormatting>
  <conditionalFormatting sqref="G10">
    <cfRule type="expression" dxfId="86" priority="11">
      <formula>H10&lt;&gt;""</formula>
    </cfRule>
  </conditionalFormatting>
  <conditionalFormatting sqref="G9">
    <cfRule type="expression" dxfId="85" priority="10">
      <formula>H9&lt;&gt;""</formula>
    </cfRule>
  </conditionalFormatting>
  <conditionalFormatting sqref="G8">
    <cfRule type="expression" dxfId="84" priority="9">
      <formula>H8&lt;&gt;""</formula>
    </cfRule>
  </conditionalFormatting>
  <conditionalFormatting sqref="I7:I9">
    <cfRule type="expression" dxfId="83" priority="8">
      <formula>J7&lt;&gt;""</formula>
    </cfRule>
  </conditionalFormatting>
  <conditionalFormatting sqref="I11:I15">
    <cfRule type="expression" dxfId="82" priority="7">
      <formula>J11&lt;&gt;""</formula>
    </cfRule>
  </conditionalFormatting>
  <conditionalFormatting sqref="I18:I19 I21:I24">
    <cfRule type="expression" dxfId="81" priority="6">
      <formula>J18&lt;&gt;""</formula>
    </cfRule>
  </conditionalFormatting>
  <conditionalFormatting sqref="K18:K19 K21:K24">
    <cfRule type="expression" dxfId="80" priority="5">
      <formula>L18&lt;&gt;""</formula>
    </cfRule>
  </conditionalFormatting>
  <conditionalFormatting sqref="K11:K15">
    <cfRule type="expression" dxfId="79" priority="4">
      <formula>L11&lt;&gt;""</formula>
    </cfRule>
  </conditionalFormatting>
  <conditionalFormatting sqref="K8">
    <cfRule type="expression" dxfId="78" priority="3">
      <formula>L8&lt;&gt;""</formula>
    </cfRule>
  </conditionalFormatting>
  <conditionalFormatting sqref="K9">
    <cfRule type="expression" dxfId="77" priority="2">
      <formula>L9&lt;&gt;""</formula>
    </cfRule>
  </conditionalFormatting>
  <conditionalFormatting sqref="K7">
    <cfRule type="expression" dxfId="76" priority="1">
      <formula>L7&lt;&gt;""</formula>
    </cfRule>
  </conditionalFormatting>
  <pageMargins left="0.31496062992125984" right="0.31496062992125984" top="0.59055118110236227" bottom="0.59055118110236227" header="0.11811023622047245" footer="0.11811023622047245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Tabelle2"/>
  <dimension ref="A1:BE50"/>
  <sheetViews>
    <sheetView zoomScaleNormal="100" workbookViewId="0">
      <selection activeCell="AH8" sqref="AH8"/>
    </sheetView>
  </sheetViews>
  <sheetFormatPr baseColWidth="10" defaultRowHeight="15" x14ac:dyDescent="0.25"/>
  <cols>
    <col min="1" max="1" width="2.42578125" customWidth="1"/>
    <col min="2" max="2" width="14.5703125" customWidth="1"/>
    <col min="3" max="4" width="10.28515625" customWidth="1"/>
    <col min="5" max="5" width="5" customWidth="1"/>
    <col min="6" max="6" width="3.5703125" customWidth="1"/>
    <col min="7" max="7" width="5" customWidth="1"/>
    <col min="8" max="8" width="3.85546875" customWidth="1"/>
    <col min="9" max="9" width="5" customWidth="1"/>
    <col min="10" max="10" width="3.42578125" customWidth="1"/>
    <col min="11" max="11" width="5" customWidth="1"/>
    <col min="12" max="12" width="3.85546875" customWidth="1"/>
    <col min="13" max="13" width="5.28515625" customWidth="1"/>
    <col min="14" max="17" width="4.5703125" customWidth="1"/>
    <col min="18" max="18" width="6.28515625" customWidth="1"/>
    <col min="19" max="19" width="6.42578125" customWidth="1"/>
    <col min="20" max="20" width="7.5703125" customWidth="1"/>
    <col min="21" max="21" width="9.28515625" customWidth="1"/>
    <col min="22" max="24" width="7.140625" customWidth="1"/>
    <col min="25" max="25" width="7.5703125" customWidth="1"/>
    <col min="26" max="27" width="2.140625" hidden="1" customWidth="1"/>
    <col min="28" max="28" width="4" hidden="1" customWidth="1"/>
    <col min="29" max="29" width="5" hidden="1" customWidth="1"/>
    <col min="30" max="30" width="5.85546875" hidden="1" customWidth="1"/>
    <col min="31" max="31" width="4.42578125" hidden="1" customWidth="1"/>
    <col min="32" max="32" width="7.28515625" customWidth="1"/>
    <col min="33" max="33" width="4.5703125" customWidth="1"/>
    <col min="34" max="37" width="5.42578125" customWidth="1"/>
    <col min="38" max="38" width="14.5703125" customWidth="1"/>
    <col min="39" max="39" width="7.7109375" customWidth="1"/>
    <col min="40" max="40" width="8.5703125" customWidth="1"/>
  </cols>
  <sheetData>
    <row r="1" spans="1:57" ht="16.5" customHeight="1" thickBot="1" x14ac:dyDescent="0.3">
      <c r="A1" s="235">
        <v>1</v>
      </c>
      <c r="B1" s="235">
        <v>2</v>
      </c>
      <c r="C1" s="235">
        <v>3</v>
      </c>
      <c r="D1" s="235">
        <v>4</v>
      </c>
      <c r="E1" s="235">
        <v>5</v>
      </c>
      <c r="F1" s="235">
        <v>6</v>
      </c>
      <c r="G1" s="235">
        <v>7</v>
      </c>
      <c r="H1" s="235">
        <v>8</v>
      </c>
      <c r="I1" s="235">
        <v>9</v>
      </c>
      <c r="J1" s="235">
        <v>10</v>
      </c>
      <c r="K1" s="235">
        <v>11</v>
      </c>
      <c r="L1" s="235">
        <v>12</v>
      </c>
      <c r="M1" s="235">
        <v>13</v>
      </c>
      <c r="N1" s="235">
        <v>14</v>
      </c>
      <c r="O1" s="235">
        <v>15</v>
      </c>
      <c r="P1" s="235">
        <v>16</v>
      </c>
      <c r="Q1" s="235">
        <v>17</v>
      </c>
      <c r="R1" s="235">
        <v>18</v>
      </c>
      <c r="S1" s="235">
        <v>19</v>
      </c>
      <c r="T1" s="235">
        <v>20</v>
      </c>
      <c r="U1" s="235">
        <v>21</v>
      </c>
      <c r="V1" s="235">
        <v>22</v>
      </c>
      <c r="W1" s="235"/>
      <c r="X1" s="235">
        <v>24</v>
      </c>
      <c r="Y1" s="235">
        <v>25</v>
      </c>
      <c r="Z1" s="235">
        <v>26</v>
      </c>
      <c r="AA1" s="235">
        <v>27</v>
      </c>
      <c r="AB1" s="235">
        <v>28</v>
      </c>
      <c r="AC1" s="235">
        <v>29</v>
      </c>
      <c r="AD1" s="235">
        <v>30</v>
      </c>
      <c r="AE1" s="235">
        <v>31</v>
      </c>
      <c r="AF1" s="235">
        <v>32</v>
      </c>
      <c r="AG1" s="235">
        <v>33</v>
      </c>
      <c r="AH1" s="235">
        <v>34</v>
      </c>
      <c r="AI1" s="235">
        <v>35</v>
      </c>
      <c r="AJ1" s="235">
        <v>36</v>
      </c>
      <c r="AK1" s="235">
        <v>37</v>
      </c>
      <c r="AL1" s="235">
        <v>38</v>
      </c>
      <c r="AM1" s="235">
        <v>39</v>
      </c>
      <c r="AN1" s="235">
        <v>40</v>
      </c>
    </row>
    <row r="2" spans="1:57" ht="53.25" customHeight="1" x14ac:dyDescent="0.25">
      <c r="B2" s="487" t="s">
        <v>121</v>
      </c>
      <c r="C2" s="488"/>
      <c r="D2" s="488"/>
      <c r="E2" s="488"/>
      <c r="F2" s="488"/>
      <c r="G2" s="488"/>
      <c r="H2" s="488"/>
      <c r="I2" s="488"/>
      <c r="J2" s="488"/>
      <c r="K2" s="488"/>
      <c r="L2" s="488"/>
      <c r="M2" s="488"/>
      <c r="N2" s="488"/>
      <c r="O2" s="488"/>
      <c r="P2" s="488"/>
      <c r="Q2" s="488"/>
      <c r="R2" s="232"/>
      <c r="S2" s="492" t="s">
        <v>124</v>
      </c>
      <c r="T2" s="492"/>
      <c r="U2" s="246">
        <f>'B1'!D27</f>
        <v>0</v>
      </c>
      <c r="V2" s="491" t="s">
        <v>130</v>
      </c>
      <c r="W2" s="491"/>
      <c r="X2" s="316">
        <f>'B1'!J30</f>
        <v>25</v>
      </c>
      <c r="Y2" s="233"/>
      <c r="Z2" s="233"/>
      <c r="AA2" s="233"/>
      <c r="AB2" s="233"/>
      <c r="AC2" s="233"/>
      <c r="AD2" s="233"/>
      <c r="AE2" s="233"/>
      <c r="AF2" s="233"/>
      <c r="AG2" s="233"/>
      <c r="AH2" s="233"/>
      <c r="AI2" s="233"/>
      <c r="AJ2" s="233"/>
      <c r="AK2" s="233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</row>
    <row r="3" spans="1:57" ht="10.35" customHeight="1" x14ac:dyDescent="0.25">
      <c r="B3" s="412" t="s">
        <v>97</v>
      </c>
      <c r="C3" s="413"/>
      <c r="D3" s="413" t="s">
        <v>99</v>
      </c>
      <c r="E3" s="413"/>
      <c r="F3" s="413"/>
      <c r="G3" s="416" t="s">
        <v>98</v>
      </c>
      <c r="H3" s="416"/>
      <c r="I3" s="48"/>
      <c r="J3" s="48"/>
      <c r="K3" s="48"/>
      <c r="L3" s="48"/>
      <c r="M3" s="48"/>
      <c r="N3" s="48"/>
      <c r="O3" s="48"/>
      <c r="P3" s="48"/>
      <c r="Q3" s="48"/>
      <c r="R3" s="48"/>
      <c r="S3" s="493" t="s">
        <v>125</v>
      </c>
      <c r="T3" s="493"/>
      <c r="U3" s="247">
        <f>U2-'B1'!J30</f>
        <v>-25</v>
      </c>
      <c r="V3" s="48"/>
      <c r="W3" s="48"/>
      <c r="X3" s="48"/>
      <c r="Y3" s="48"/>
      <c r="Z3" s="48"/>
      <c r="AA3" s="48"/>
      <c r="AB3" s="48"/>
      <c r="AC3" s="48"/>
      <c r="AD3" s="48"/>
      <c r="AE3" s="48"/>
      <c r="AF3" s="48"/>
      <c r="AG3" s="48"/>
      <c r="AH3" s="48"/>
      <c r="AI3" s="48"/>
      <c r="AJ3" s="48"/>
      <c r="AK3" s="181"/>
      <c r="AL3" s="234"/>
      <c r="AM3" s="234"/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</row>
    <row r="4" spans="1:57" ht="17.25" customHeight="1" thickBot="1" x14ac:dyDescent="0.3">
      <c r="B4" s="489" t="str">
        <f>'Tab1'!B4:C4</f>
        <v>xyz</v>
      </c>
      <c r="C4" s="490"/>
      <c r="D4" s="490" t="str">
        <f>'Tab1'!D4:F4</f>
        <v>rst</v>
      </c>
      <c r="E4" s="490"/>
      <c r="F4" s="490"/>
      <c r="G4" s="486">
        <f>'Tab1'!G4:H4</f>
        <v>0</v>
      </c>
      <c r="H4" s="486"/>
      <c r="I4" s="48"/>
      <c r="J4" s="48"/>
      <c r="K4" s="48"/>
      <c r="L4" s="48"/>
      <c r="M4" s="48"/>
      <c r="N4" s="48"/>
      <c r="O4" s="48"/>
      <c r="P4" s="48"/>
      <c r="Q4" s="48"/>
      <c r="R4" s="48"/>
      <c r="S4" s="250" t="b">
        <v>1</v>
      </c>
      <c r="T4">
        <f>IF(S4,1,0)</f>
        <v>1</v>
      </c>
      <c r="U4" s="48"/>
      <c r="V4" s="48"/>
      <c r="W4" s="48"/>
      <c r="X4" s="21"/>
      <c r="Y4" s="21"/>
      <c r="Z4" s="21"/>
      <c r="AA4" s="21"/>
      <c r="AB4" s="21"/>
      <c r="AC4" s="21"/>
      <c r="AD4" s="21"/>
      <c r="AE4" s="21"/>
      <c r="AF4" s="241"/>
      <c r="AG4" s="21"/>
      <c r="AH4" s="48"/>
      <c r="AI4" s="48"/>
      <c r="AJ4" s="48"/>
      <c r="AK4" s="18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</row>
    <row r="5" spans="1:57" ht="68.25" customHeight="1" thickBot="1" x14ac:dyDescent="0.3">
      <c r="B5" s="227" t="str">
        <f>'Tab1'!B5</f>
        <v>Wirtschaft u. Verwaltung</v>
      </c>
      <c r="C5" s="202"/>
      <c r="D5" s="201"/>
      <c r="E5" s="494" t="s">
        <v>149</v>
      </c>
      <c r="F5" s="495"/>
      <c r="G5" s="495"/>
      <c r="H5" s="495"/>
      <c r="I5" s="495"/>
      <c r="J5" s="495"/>
      <c r="K5" s="495"/>
      <c r="L5" s="496"/>
      <c r="M5" s="16"/>
      <c r="N5" s="16"/>
      <c r="O5" s="16"/>
      <c r="P5" s="16"/>
      <c r="Q5" s="16"/>
      <c r="R5" s="231" t="s">
        <v>122</v>
      </c>
      <c r="S5" s="231" t="s">
        <v>123</v>
      </c>
      <c r="T5" s="498" t="s">
        <v>144</v>
      </c>
      <c r="U5" s="499"/>
      <c r="V5" s="497" t="s">
        <v>142</v>
      </c>
      <c r="W5" s="497"/>
      <c r="X5" s="497"/>
      <c r="Y5" s="324"/>
      <c r="Z5" s="242"/>
      <c r="AA5" s="242"/>
      <c r="AB5" s="244"/>
      <c r="AC5" s="244"/>
      <c r="AD5" s="245"/>
      <c r="AE5" s="245"/>
      <c r="AF5" s="241"/>
      <c r="AG5" s="21"/>
      <c r="AH5" s="48"/>
      <c r="AI5" s="48"/>
      <c r="AJ5" s="48"/>
      <c r="AK5" s="181"/>
      <c r="AM5" s="6"/>
      <c r="AN5" s="6"/>
      <c r="AU5" s="21"/>
      <c r="AV5" s="21"/>
      <c r="AW5" s="21"/>
      <c r="AX5" s="21"/>
      <c r="AY5" s="21"/>
      <c r="AZ5" s="21"/>
      <c r="BA5" s="21"/>
      <c r="BB5" s="21"/>
      <c r="BC5" s="21"/>
      <c r="BD5" s="21"/>
      <c r="BE5" s="21"/>
    </row>
    <row r="6" spans="1:57" ht="32.25" customHeight="1" thickBot="1" x14ac:dyDescent="0.3">
      <c r="B6" s="182"/>
      <c r="C6" s="60" t="s">
        <v>37</v>
      </c>
      <c r="D6" s="135" t="s">
        <v>38</v>
      </c>
      <c r="E6" s="418" t="s">
        <v>17</v>
      </c>
      <c r="F6" s="419"/>
      <c r="G6" s="420" t="s">
        <v>18</v>
      </c>
      <c r="H6" s="421"/>
      <c r="I6" s="420" t="s">
        <v>20</v>
      </c>
      <c r="J6" s="421"/>
      <c r="K6" s="420" t="s">
        <v>19</v>
      </c>
      <c r="L6" s="421"/>
      <c r="M6" s="17"/>
      <c r="N6" s="228">
        <v>1</v>
      </c>
      <c r="O6" s="228">
        <v>2</v>
      </c>
      <c r="P6" s="228">
        <v>3</v>
      </c>
      <c r="Q6" s="228">
        <v>4</v>
      </c>
      <c r="R6" s="230"/>
      <c r="S6" s="230"/>
      <c r="T6" s="312" t="s">
        <v>145</v>
      </c>
      <c r="U6" s="321" t="s">
        <v>146</v>
      </c>
      <c r="V6" s="317" t="s">
        <v>147</v>
      </c>
      <c r="W6" s="317" t="s">
        <v>148</v>
      </c>
      <c r="X6" s="317" t="s">
        <v>143</v>
      </c>
      <c r="Y6" s="327" t="s">
        <v>150</v>
      </c>
      <c r="Z6" s="9"/>
      <c r="AA6" s="9"/>
      <c r="AB6" s="9"/>
      <c r="AC6" s="9"/>
      <c r="AD6" s="9"/>
      <c r="AE6" s="9"/>
      <c r="AF6" s="243"/>
      <c r="AG6" s="21"/>
      <c r="AH6" s="48"/>
      <c r="AI6" s="48"/>
      <c r="AJ6" s="48"/>
      <c r="AK6" s="181"/>
      <c r="AM6" s="230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</row>
    <row r="7" spans="1:57" ht="15" customHeight="1" thickBot="1" x14ac:dyDescent="0.3">
      <c r="B7" s="183" t="s">
        <v>0</v>
      </c>
      <c r="C7" s="3"/>
      <c r="D7" s="14"/>
      <c r="E7" s="94" t="str">
        <f>IF('Tab1'!E7="","",'Tab1'!E7)</f>
        <v/>
      </c>
      <c r="F7" s="211"/>
      <c r="G7" s="101" t="str">
        <f>IF('Tab1'!G7="","",'Tab1'!G7)</f>
        <v/>
      </c>
      <c r="H7" s="96"/>
      <c r="I7" s="204" t="str">
        <f>IF('Tab1'!I7="","",'Tab1'!I7)</f>
        <v/>
      </c>
      <c r="J7" s="205"/>
      <c r="K7" s="204" t="str">
        <f>IF('Tab1'!K7="","",'Tab1'!K7)</f>
        <v/>
      </c>
      <c r="L7" s="205"/>
      <c r="M7" s="18">
        <v>1</v>
      </c>
      <c r="N7" s="47" t="str">
        <f>E7</f>
        <v/>
      </c>
      <c r="O7" s="47" t="str">
        <f>G7</f>
        <v/>
      </c>
      <c r="P7" s="47" t="str">
        <f>I7</f>
        <v/>
      </c>
      <c r="Q7" s="47" t="str">
        <f>K7</f>
        <v/>
      </c>
      <c r="R7" s="229">
        <f>IF(ISERROR(SMALL(N7:Q7,1)),33,SMALL(N7:Q7,1))</f>
        <v>33</v>
      </c>
      <c r="S7" s="229" t="str">
        <f>IF(ISERROR(MATCH(R7,N7:Q7,0)),"",MATCH(R7,N7:Q7,0))</f>
        <v/>
      </c>
      <c r="T7" s="313" t="str">
        <f>IF(R7=33,"",IF(ISERROR(RANK(R7,$R$7:$R$24,1)),"",RANK(R7,$R$7:$R$24,1)))</f>
        <v/>
      </c>
      <c r="U7" s="322" t="str">
        <f>IF(R7=33,"",IF(ISERROR(RANK(R7,$R$7:$R$24,1)),"",RANK(R7,$R$7:$R$24,1)+X7))</f>
        <v/>
      </c>
      <c r="V7" s="318"/>
      <c r="W7" s="318">
        <f>IF(Y7&lt;4,-1*T7+1,0)</f>
        <v>0</v>
      </c>
      <c r="X7" s="318">
        <f>SUM(V7:W7)</f>
        <v>0</v>
      </c>
      <c r="Y7" s="325" t="str">
        <f>IF('B1'!V7="","",'B1'!V7)</f>
        <v/>
      </c>
      <c r="Z7" s="53"/>
      <c r="AA7" s="9"/>
      <c r="AB7" s="121"/>
      <c r="AC7" s="9"/>
      <c r="AD7" s="122"/>
      <c r="AE7" s="9"/>
      <c r="AF7" s="243"/>
      <c r="AG7" s="21"/>
      <c r="AH7" s="48"/>
      <c r="AI7" s="48"/>
      <c r="AJ7" s="48"/>
      <c r="AK7" s="181"/>
      <c r="AL7" s="5"/>
      <c r="AM7" s="229"/>
      <c r="AN7" s="5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</row>
    <row r="8" spans="1:57" ht="15" customHeight="1" thickBot="1" x14ac:dyDescent="0.3">
      <c r="B8" s="251" t="s">
        <v>1</v>
      </c>
      <c r="C8" s="3"/>
      <c r="D8" s="14"/>
      <c r="E8" s="212" t="str">
        <f>IF('Tab1'!E8="","",'Tab1'!E8)</f>
        <v/>
      </c>
      <c r="F8" s="213"/>
      <c r="G8" s="204" t="str">
        <f>IF('Tab1'!G8="","",'Tab1'!G8)</f>
        <v/>
      </c>
      <c r="H8" s="205"/>
      <c r="I8" s="204" t="str">
        <f>IF('Tab1'!I8="","",'Tab1'!I8)</f>
        <v/>
      </c>
      <c r="J8" s="205"/>
      <c r="K8" s="204" t="str">
        <f>IF('Tab1'!K8="","",'Tab1'!K8)</f>
        <v/>
      </c>
      <c r="L8" s="205"/>
      <c r="M8" s="18">
        <v>2</v>
      </c>
      <c r="N8" s="47" t="str">
        <f t="shared" ref="N8:N24" si="0">E8</f>
        <v/>
      </c>
      <c r="O8" s="47" t="str">
        <f t="shared" ref="O8:O24" si="1">G8</f>
        <v/>
      </c>
      <c r="P8" s="47" t="str">
        <f t="shared" ref="P8:P24" si="2">I8</f>
        <v/>
      </c>
      <c r="Q8" s="47" t="str">
        <f t="shared" ref="Q8:Q24" si="3">K8</f>
        <v/>
      </c>
      <c r="R8" s="229">
        <f t="shared" ref="R8:R24" si="4">IF(ISERROR(SMALL(N8:Q8,1)),33,SMALL(N8:Q8,1))</f>
        <v>33</v>
      </c>
      <c r="S8" s="229" t="str">
        <f t="shared" ref="S8:S24" si="5">IF(ISERROR(MATCH(R8,N8:Q8,0)),"",MATCH(R8,N8:Q8,0))</f>
        <v/>
      </c>
      <c r="T8" s="313" t="str">
        <f t="shared" ref="T8:T24" si="6">IF(R8=33,"",IF(ISERROR(RANK(R8,$R$7:$R$24,1)),"",RANK(R8,$R$7:$R$24,1)))</f>
        <v/>
      </c>
      <c r="U8" s="322" t="str">
        <f t="shared" ref="U8:U24" si="7">IF(R8=33,"",IF(ISERROR(RANK(R8,$R$7:$R$24,1)),"",RANK(R8,$R$7:$R$24,1)+X8))</f>
        <v/>
      </c>
      <c r="V8" s="318">
        <v>1</v>
      </c>
      <c r="W8" s="318">
        <f t="shared" ref="W8:W24" si="8">IF(Y8&lt;4,-1*T8+1,0)</f>
        <v>0</v>
      </c>
      <c r="X8" s="318">
        <f t="shared" ref="X8:X24" si="9">SUM(V8:W8)</f>
        <v>1</v>
      </c>
      <c r="Y8" s="325" t="str">
        <f>IF('B1'!V8="","",'B1'!V8)</f>
        <v/>
      </c>
      <c r="Z8" s="53"/>
      <c r="AA8" s="9"/>
      <c r="AB8" s="121"/>
      <c r="AC8" s="9"/>
      <c r="AD8" s="122"/>
      <c r="AE8" s="9"/>
      <c r="AF8" s="243"/>
      <c r="AG8" s="21"/>
      <c r="AH8" s="48"/>
      <c r="AI8" s="48"/>
      <c r="AJ8" s="48"/>
      <c r="AK8" s="181"/>
      <c r="AL8" s="5"/>
      <c r="AM8" s="229"/>
      <c r="AN8" s="5"/>
    </row>
    <row r="9" spans="1:57" ht="15" customHeight="1" thickBot="1" x14ac:dyDescent="0.3">
      <c r="B9" s="251" t="s">
        <v>2</v>
      </c>
      <c r="C9" s="3"/>
      <c r="D9" s="14"/>
      <c r="E9" s="99" t="str">
        <f>IF('Tab1'!E9="","",'Tab1'!E9)</f>
        <v/>
      </c>
      <c r="F9" s="100"/>
      <c r="G9" s="204" t="str">
        <f>IF('Tab1'!G9="","",'Tab1'!G9)</f>
        <v/>
      </c>
      <c r="H9" s="205"/>
      <c r="I9" s="204" t="str">
        <f>IF('Tab1'!I9="","",'Tab1'!I9)</f>
        <v/>
      </c>
      <c r="J9" s="205"/>
      <c r="K9" s="204" t="str">
        <f>IF('Tab1'!K9="","",'Tab1'!K9)</f>
        <v/>
      </c>
      <c r="L9" s="205"/>
      <c r="M9" s="18">
        <v>3</v>
      </c>
      <c r="N9" s="47" t="str">
        <f t="shared" si="0"/>
        <v/>
      </c>
      <c r="O9" s="47" t="str">
        <f t="shared" si="1"/>
        <v/>
      </c>
      <c r="P9" s="47" t="str">
        <f t="shared" si="2"/>
        <v/>
      </c>
      <c r="Q9" s="47" t="str">
        <f t="shared" si="3"/>
        <v/>
      </c>
      <c r="R9" s="229">
        <f t="shared" si="4"/>
        <v>33</v>
      </c>
      <c r="S9" s="229" t="str">
        <f t="shared" si="5"/>
        <v/>
      </c>
      <c r="T9" s="313" t="str">
        <f t="shared" si="6"/>
        <v/>
      </c>
      <c r="U9" s="322" t="str">
        <f t="shared" si="7"/>
        <v/>
      </c>
      <c r="V9" s="318">
        <v>1</v>
      </c>
      <c r="W9" s="318">
        <f t="shared" si="8"/>
        <v>0</v>
      </c>
      <c r="X9" s="318">
        <f t="shared" si="9"/>
        <v>1</v>
      </c>
      <c r="Y9" s="325" t="str">
        <f>IF('B1'!V9="","",'B1'!V9)</f>
        <v/>
      </c>
      <c r="Z9" s="53"/>
      <c r="AA9" s="9"/>
      <c r="AB9" s="121"/>
      <c r="AC9" s="9"/>
      <c r="AD9" s="122"/>
      <c r="AE9" s="9"/>
      <c r="AF9" s="243"/>
      <c r="AG9" s="21"/>
      <c r="AH9" s="48"/>
      <c r="AI9" s="48"/>
      <c r="AJ9" s="48"/>
      <c r="AK9" s="181"/>
      <c r="AL9" s="5"/>
      <c r="AM9" s="229"/>
      <c r="AN9" s="5"/>
    </row>
    <row r="10" spans="1:57" ht="15" customHeight="1" thickBot="1" x14ac:dyDescent="0.3">
      <c r="B10" s="183" t="s">
        <v>3</v>
      </c>
      <c r="C10" s="3"/>
      <c r="D10" s="14"/>
      <c r="E10" s="204" t="str">
        <f>IF('Tab1'!E10="","",'Tab1'!E10)</f>
        <v/>
      </c>
      <c r="F10" s="205"/>
      <c r="G10" s="204" t="str">
        <f>IF('Tab1'!G10="","",'Tab1'!G10)</f>
        <v/>
      </c>
      <c r="H10" s="205"/>
      <c r="I10" s="95" t="str">
        <f>IF('Tab1'!I10="","",'Tab1'!I10)</f>
        <v/>
      </c>
      <c r="J10" s="104"/>
      <c r="K10" s="101" t="str">
        <f>IF('Tab1'!K10="","",'Tab1'!K10)</f>
        <v/>
      </c>
      <c r="L10" s="96"/>
      <c r="M10" s="18">
        <v>4</v>
      </c>
      <c r="N10" s="47" t="str">
        <f t="shared" si="0"/>
        <v/>
      </c>
      <c r="O10" s="47" t="str">
        <f t="shared" si="1"/>
        <v/>
      </c>
      <c r="P10" s="47" t="str">
        <f t="shared" si="2"/>
        <v/>
      </c>
      <c r="Q10" s="47" t="str">
        <f t="shared" si="3"/>
        <v/>
      </c>
      <c r="R10" s="229">
        <f t="shared" si="4"/>
        <v>33</v>
      </c>
      <c r="S10" s="229" t="str">
        <f t="shared" si="5"/>
        <v/>
      </c>
      <c r="T10" s="313" t="str">
        <f t="shared" si="6"/>
        <v/>
      </c>
      <c r="U10" s="322" t="str">
        <f t="shared" si="7"/>
        <v/>
      </c>
      <c r="V10" s="318"/>
      <c r="W10" s="318">
        <f t="shared" si="8"/>
        <v>0</v>
      </c>
      <c r="X10" s="318">
        <f t="shared" si="9"/>
        <v>0</v>
      </c>
      <c r="Y10" s="325" t="str">
        <f>IF('B1'!V10="","",'B1'!V10)</f>
        <v/>
      </c>
      <c r="Z10" s="53"/>
      <c r="AA10" s="9"/>
      <c r="AB10" s="121"/>
      <c r="AC10" s="9"/>
      <c r="AD10" s="122"/>
      <c r="AE10" s="9"/>
      <c r="AF10" s="243"/>
      <c r="AG10" s="21"/>
      <c r="AH10" s="171"/>
      <c r="AI10" s="171"/>
      <c r="AJ10" s="171"/>
      <c r="AK10" s="184"/>
      <c r="AL10" s="5"/>
      <c r="AM10" s="229"/>
      <c r="AN10" s="5"/>
    </row>
    <row r="11" spans="1:57" ht="15" customHeight="1" thickBot="1" x14ac:dyDescent="0.3">
      <c r="B11" s="183" t="s">
        <v>4</v>
      </c>
      <c r="C11" s="3"/>
      <c r="D11" s="14"/>
      <c r="E11" s="94" t="str">
        <f>IF('Tab1'!E11="","",'Tab1'!E11)</f>
        <v/>
      </c>
      <c r="F11" s="102"/>
      <c r="G11" s="101" t="str">
        <f>IF('Tab1'!G11="","",'Tab1'!G11)</f>
        <v/>
      </c>
      <c r="H11" s="96"/>
      <c r="I11" s="204" t="str">
        <f>IF('Tab1'!I11="","",'Tab1'!I11)</f>
        <v/>
      </c>
      <c r="J11" s="205"/>
      <c r="K11" s="204" t="str">
        <f>IF('Tab1'!K11="","",'Tab1'!K11)</f>
        <v/>
      </c>
      <c r="L11" s="205"/>
      <c r="M11" s="18">
        <v>5</v>
      </c>
      <c r="N11" s="47" t="str">
        <f t="shared" si="0"/>
        <v/>
      </c>
      <c r="O11" s="47" t="str">
        <f t="shared" si="1"/>
        <v/>
      </c>
      <c r="P11" s="47" t="str">
        <f t="shared" si="2"/>
        <v/>
      </c>
      <c r="Q11" s="47" t="str">
        <f t="shared" si="3"/>
        <v/>
      </c>
      <c r="R11" s="229">
        <f t="shared" si="4"/>
        <v>33</v>
      </c>
      <c r="S11" s="229" t="str">
        <f t="shared" si="5"/>
        <v/>
      </c>
      <c r="T11" s="313" t="str">
        <f t="shared" si="6"/>
        <v/>
      </c>
      <c r="U11" s="322" t="str">
        <f t="shared" si="7"/>
        <v/>
      </c>
      <c r="V11" s="318"/>
      <c r="W11" s="318">
        <f t="shared" si="8"/>
        <v>0</v>
      </c>
      <c r="X11" s="318">
        <f t="shared" si="9"/>
        <v>0</v>
      </c>
      <c r="Y11" s="325" t="str">
        <f>IF('B1'!V11="","",'B1'!V11)</f>
        <v/>
      </c>
      <c r="Z11" s="53"/>
      <c r="AA11" s="9"/>
      <c r="AB11" s="121"/>
      <c r="AC11" s="9"/>
      <c r="AD11" s="122"/>
      <c r="AE11" s="9"/>
      <c r="AF11" s="243"/>
      <c r="AG11" s="21"/>
      <c r="AH11" s="435"/>
      <c r="AI11" s="435"/>
      <c r="AJ11" s="435"/>
      <c r="AK11" s="437"/>
      <c r="AL11" s="5"/>
      <c r="AM11" s="229"/>
      <c r="AN11" s="5"/>
      <c r="AS11" s="8"/>
    </row>
    <row r="12" spans="1:57" ht="15" customHeight="1" thickBot="1" x14ac:dyDescent="0.3">
      <c r="B12" s="251" t="s">
        <v>5</v>
      </c>
      <c r="C12" s="3"/>
      <c r="D12" s="14"/>
      <c r="E12" s="97" t="str">
        <f>IF('Tab1'!E12="","",'Tab1'!E12)</f>
        <v/>
      </c>
      <c r="F12" s="98"/>
      <c r="G12" s="204" t="str">
        <f>IF('Tab1'!G12="","",'Tab1'!G12)</f>
        <v/>
      </c>
      <c r="H12" s="205"/>
      <c r="I12" s="204" t="str">
        <f>IF('Tab1'!I12="","",'Tab1'!I12)</f>
        <v/>
      </c>
      <c r="J12" s="205"/>
      <c r="K12" s="204" t="str">
        <f>IF('Tab1'!K12="","",'Tab1'!K12)</f>
        <v/>
      </c>
      <c r="L12" s="205"/>
      <c r="M12" s="18">
        <v>6</v>
      </c>
      <c r="N12" s="47" t="str">
        <f t="shared" si="0"/>
        <v/>
      </c>
      <c r="O12" s="47" t="str">
        <f t="shared" si="1"/>
        <v/>
      </c>
      <c r="P12" s="47" t="str">
        <f t="shared" si="2"/>
        <v/>
      </c>
      <c r="Q12" s="47" t="str">
        <f t="shared" si="3"/>
        <v/>
      </c>
      <c r="R12" s="229">
        <f t="shared" si="4"/>
        <v>33</v>
      </c>
      <c r="S12" s="229" t="str">
        <f t="shared" si="5"/>
        <v/>
      </c>
      <c r="T12" s="313" t="str">
        <f t="shared" si="6"/>
        <v/>
      </c>
      <c r="U12" s="322" t="str">
        <f t="shared" si="7"/>
        <v/>
      </c>
      <c r="V12" s="318">
        <v>1</v>
      </c>
      <c r="W12" s="318">
        <f t="shared" si="8"/>
        <v>0</v>
      </c>
      <c r="X12" s="318">
        <f t="shared" si="9"/>
        <v>1</v>
      </c>
      <c r="Y12" s="325" t="str">
        <f>IF('B1'!V12="","",'B1'!V12)</f>
        <v/>
      </c>
      <c r="Z12" s="53"/>
      <c r="AA12" s="9"/>
      <c r="AB12" s="121"/>
      <c r="AC12" s="9"/>
      <c r="AD12" s="122"/>
      <c r="AE12" s="9"/>
      <c r="AF12" s="243"/>
      <c r="AG12" s="21"/>
      <c r="AH12" s="435"/>
      <c r="AI12" s="435"/>
      <c r="AJ12" s="435"/>
      <c r="AK12" s="437"/>
      <c r="AL12" s="5"/>
      <c r="AM12" s="229"/>
      <c r="AN12" s="5"/>
      <c r="AS12" s="5"/>
    </row>
    <row r="13" spans="1:57" ht="8.25" customHeight="1" thickBot="1" x14ac:dyDescent="0.3">
      <c r="B13" s="252"/>
      <c r="C13" s="253"/>
      <c r="D13" s="253"/>
      <c r="E13" s="254"/>
      <c r="F13" s="254"/>
      <c r="G13" s="255"/>
      <c r="H13" s="255"/>
      <c r="I13" s="256"/>
      <c r="J13" s="256"/>
      <c r="K13" s="256"/>
      <c r="L13" s="256"/>
      <c r="M13" s="257"/>
      <c r="N13" s="257"/>
      <c r="O13" s="257"/>
      <c r="P13" s="257"/>
      <c r="Q13" s="309"/>
      <c r="R13" s="309">
        <f t="shared" si="4"/>
        <v>33</v>
      </c>
      <c r="S13" s="309" t="str">
        <f t="shared" si="5"/>
        <v/>
      </c>
      <c r="T13" s="314"/>
      <c r="U13" s="323"/>
      <c r="V13" s="323"/>
      <c r="W13" s="323"/>
      <c r="X13" s="323"/>
      <c r="Y13" s="326"/>
      <c r="Z13" s="53"/>
      <c r="AA13" s="9"/>
      <c r="AB13" s="121"/>
      <c r="AC13" s="9"/>
      <c r="AD13" s="122"/>
      <c r="AE13" s="9"/>
      <c r="AF13" s="243"/>
      <c r="AG13" s="21"/>
      <c r="AH13" s="435"/>
      <c r="AI13" s="435"/>
      <c r="AJ13" s="435"/>
      <c r="AK13" s="437"/>
      <c r="AL13" s="5"/>
      <c r="AM13" s="229"/>
      <c r="AN13" s="5"/>
    </row>
    <row r="14" spans="1:57" ht="15" customHeight="1" thickBot="1" x14ac:dyDescent="0.3">
      <c r="B14" s="251" t="s">
        <v>6</v>
      </c>
      <c r="C14" s="130" t="str">
        <f>'B1'!C14</f>
        <v>BwR</v>
      </c>
      <c r="D14" s="131" t="str">
        <f>'B1'!D14</f>
        <v>BwR</v>
      </c>
      <c r="E14" s="97" t="str">
        <f>IF('Tab1'!E14="","",'Tab1'!E14)</f>
        <v/>
      </c>
      <c r="F14" s="98"/>
      <c r="G14" s="204" t="str">
        <f>IF('Tab1'!G14="","",'Tab1'!G14)</f>
        <v/>
      </c>
      <c r="H14" s="205"/>
      <c r="I14" s="204" t="str">
        <f>IF('Tab1'!I14="","",'Tab1'!I14)</f>
        <v/>
      </c>
      <c r="J14" s="205"/>
      <c r="K14" s="204" t="str">
        <f>IF('Tab1'!K14="","",'Tab1'!K14)</f>
        <v/>
      </c>
      <c r="L14" s="205"/>
      <c r="M14" s="18">
        <v>8</v>
      </c>
      <c r="N14" s="47" t="str">
        <f t="shared" si="0"/>
        <v/>
      </c>
      <c r="O14" s="47" t="str">
        <f t="shared" si="1"/>
        <v/>
      </c>
      <c r="P14" s="47" t="str">
        <f t="shared" si="2"/>
        <v/>
      </c>
      <c r="Q14" s="47" t="str">
        <f t="shared" si="3"/>
        <v/>
      </c>
      <c r="R14" s="229">
        <f t="shared" si="4"/>
        <v>33</v>
      </c>
      <c r="S14" s="229" t="str">
        <f t="shared" si="5"/>
        <v/>
      </c>
      <c r="T14" s="313" t="str">
        <f t="shared" si="6"/>
        <v/>
      </c>
      <c r="U14" s="322" t="str">
        <f t="shared" si="7"/>
        <v/>
      </c>
      <c r="V14" s="318">
        <v>1</v>
      </c>
      <c r="W14" s="318">
        <f t="shared" si="8"/>
        <v>0</v>
      </c>
      <c r="X14" s="318">
        <f t="shared" si="9"/>
        <v>1</v>
      </c>
      <c r="Y14" s="325" t="str">
        <f>IF('B1'!V14="","",'B1'!V14)</f>
        <v/>
      </c>
      <c r="Z14" s="53"/>
      <c r="AA14" s="9"/>
      <c r="AB14" s="121"/>
      <c r="AC14" s="9"/>
      <c r="AD14" s="122"/>
      <c r="AE14" s="9"/>
      <c r="AF14" s="243"/>
      <c r="AG14" s="21"/>
      <c r="AH14" s="170"/>
      <c r="AI14" s="170"/>
      <c r="AJ14" s="170"/>
      <c r="AK14" s="185"/>
      <c r="AL14" s="5"/>
      <c r="AM14" s="229"/>
      <c r="AN14" s="5"/>
    </row>
    <row r="15" spans="1:57" ht="15" customHeight="1" thickBot="1" x14ac:dyDescent="0.3">
      <c r="B15" s="186" t="s">
        <v>7</v>
      </c>
      <c r="C15" s="132" t="str">
        <f>'B1'!C15</f>
        <v>VWL</v>
      </c>
      <c r="D15" s="133" t="str">
        <f>'B1'!D15</f>
        <v>VWL</v>
      </c>
      <c r="E15" s="97" t="str">
        <f>IF('Tab1'!E15="","",'Tab1'!E15)</f>
        <v/>
      </c>
      <c r="F15" s="98"/>
      <c r="G15" s="204" t="str">
        <f>IF('Tab1'!G15="","",'Tab1'!G15)</f>
        <v/>
      </c>
      <c r="H15" s="205"/>
      <c r="I15" s="204" t="str">
        <f>IF('Tab1'!I15="","",'Tab1'!I15)</f>
        <v/>
      </c>
      <c r="J15" s="205"/>
      <c r="K15" s="204" t="str">
        <f>IF('Tab1'!K15="","",'Tab1'!K15)</f>
        <v/>
      </c>
      <c r="L15" s="205"/>
      <c r="M15" s="18">
        <v>9</v>
      </c>
      <c r="N15" s="47" t="str">
        <f t="shared" si="0"/>
        <v/>
      </c>
      <c r="O15" s="47" t="str">
        <f t="shared" si="1"/>
        <v/>
      </c>
      <c r="P15" s="47" t="str">
        <f t="shared" si="2"/>
        <v/>
      </c>
      <c r="Q15" s="47" t="str">
        <f t="shared" si="3"/>
        <v/>
      </c>
      <c r="R15" s="229">
        <f t="shared" si="4"/>
        <v>33</v>
      </c>
      <c r="S15" s="229" t="str">
        <f t="shared" si="5"/>
        <v/>
      </c>
      <c r="T15" s="313" t="str">
        <f t="shared" si="6"/>
        <v/>
      </c>
      <c r="U15" s="322" t="str">
        <f t="shared" si="7"/>
        <v/>
      </c>
      <c r="V15" s="318"/>
      <c r="W15" s="318">
        <f t="shared" si="8"/>
        <v>0</v>
      </c>
      <c r="X15" s="318">
        <f t="shared" si="9"/>
        <v>0</v>
      </c>
      <c r="Y15" s="325" t="str">
        <f>IF('B1'!V15="","",'B1'!V15)</f>
        <v/>
      </c>
      <c r="Z15" s="53"/>
      <c r="AA15" s="9"/>
      <c r="AB15" s="121"/>
      <c r="AC15" s="9"/>
      <c r="AD15" s="122"/>
      <c r="AE15" s="9"/>
      <c r="AF15" s="243"/>
      <c r="AG15" s="21"/>
      <c r="AH15" s="48"/>
      <c r="AI15" s="90"/>
      <c r="AJ15" s="90"/>
      <c r="AK15" s="187"/>
      <c r="AL15" s="5"/>
      <c r="AM15" s="229"/>
    </row>
    <row r="16" spans="1:57" ht="10.9" customHeight="1" thickBot="1" x14ac:dyDescent="0.3">
      <c r="B16" s="309" t="s">
        <v>8</v>
      </c>
      <c r="C16" s="309" t="str">
        <f>'B1'!C16</f>
        <v>Rechtslehre</v>
      </c>
      <c r="D16" s="309" t="str">
        <f>'B1'!D16</f>
        <v>Naturwissensch.</v>
      </c>
      <c r="E16" s="309" t="str">
        <f>IF('Tab1'!E16="","",'Tab1'!E16)</f>
        <v/>
      </c>
      <c r="F16" s="309"/>
      <c r="G16" s="309" t="str">
        <f>IF('Tab1'!G16="","",'Tab1'!G16)</f>
        <v/>
      </c>
      <c r="H16" s="309"/>
      <c r="I16" s="309" t="str">
        <f>IF('Tab1'!I16="","",'Tab1'!I16)</f>
        <v/>
      </c>
      <c r="J16" s="309"/>
      <c r="K16" s="309" t="str">
        <f>IF('Tab1'!K16="","",'Tab1'!K16)</f>
        <v/>
      </c>
      <c r="L16" s="309"/>
      <c r="M16" s="309"/>
      <c r="N16" s="309" t="str">
        <f t="shared" si="0"/>
        <v/>
      </c>
      <c r="O16" s="309" t="str">
        <f t="shared" si="1"/>
        <v/>
      </c>
      <c r="P16" s="309" t="str">
        <f t="shared" si="2"/>
        <v/>
      </c>
      <c r="Q16" s="309" t="str">
        <f t="shared" si="3"/>
        <v/>
      </c>
      <c r="R16" s="309">
        <f t="shared" si="4"/>
        <v>33</v>
      </c>
      <c r="S16" s="309"/>
      <c r="T16" s="314"/>
      <c r="U16" s="323"/>
      <c r="V16" s="323"/>
      <c r="W16" s="323"/>
      <c r="X16" s="323"/>
      <c r="Y16" s="326"/>
      <c r="Z16" s="53"/>
      <c r="AA16" s="9"/>
      <c r="AB16" s="121"/>
      <c r="AC16" s="9"/>
      <c r="AD16" s="122"/>
      <c r="AE16" s="9"/>
      <c r="AF16" s="243"/>
      <c r="AG16" s="21"/>
      <c r="AH16" s="48"/>
      <c r="AI16" s="90"/>
      <c r="AJ16" s="90"/>
      <c r="AK16" s="187"/>
      <c r="AL16" s="5"/>
      <c r="AM16" s="230"/>
    </row>
    <row r="17" spans="2:39" ht="18.75" customHeight="1" thickBot="1" x14ac:dyDescent="0.3">
      <c r="B17" s="478" t="s">
        <v>128</v>
      </c>
      <c r="C17" s="480" t="s">
        <v>37</v>
      </c>
      <c r="D17" s="481"/>
      <c r="E17" s="204" t="str">
        <f>IF('Tab1'!E17="","",'Tab1'!E17)</f>
        <v/>
      </c>
      <c r="F17" s="205"/>
      <c r="G17" s="204" t="str">
        <f>IF('Tab1'!G17="","",'Tab1'!G17)</f>
        <v/>
      </c>
      <c r="H17" s="205"/>
      <c r="I17" s="99" t="str">
        <f>IF('Tab1'!I17="","",'Tab1'!I17)</f>
        <v/>
      </c>
      <c r="J17" s="104"/>
      <c r="K17" s="105" t="str">
        <f>IF('Tab1'!K17="","",'Tab1'!K17)</f>
        <v/>
      </c>
      <c r="L17" s="100"/>
      <c r="M17" s="18">
        <v>11</v>
      </c>
      <c r="N17" s="47" t="str">
        <f t="shared" si="0"/>
        <v/>
      </c>
      <c r="O17" s="47" t="str">
        <f t="shared" si="1"/>
        <v/>
      </c>
      <c r="P17" s="47" t="str">
        <f t="shared" si="2"/>
        <v/>
      </c>
      <c r="Q17" s="47" t="str">
        <f t="shared" si="3"/>
        <v/>
      </c>
      <c r="R17" s="229">
        <f t="shared" si="4"/>
        <v>33</v>
      </c>
      <c r="S17" s="229" t="str">
        <f>IF(ISERROR(MATCH(R17,N17:Q17,0)),"",MATCH(R17,N17:Q17,0))</f>
        <v/>
      </c>
      <c r="T17" s="313" t="str">
        <f t="shared" si="6"/>
        <v/>
      </c>
      <c r="U17" s="322" t="str">
        <f t="shared" si="7"/>
        <v/>
      </c>
      <c r="V17" s="318"/>
      <c r="W17" s="318">
        <f t="shared" si="8"/>
        <v>0</v>
      </c>
      <c r="X17" s="318">
        <f t="shared" si="9"/>
        <v>0</v>
      </c>
      <c r="Y17" s="325" t="str">
        <f>IF('B1'!V17="","",'B1'!V17)</f>
        <v/>
      </c>
      <c r="Z17" s="53"/>
      <c r="AA17" s="9"/>
      <c r="AB17" s="121"/>
      <c r="AC17" s="9"/>
      <c r="AD17" s="122"/>
      <c r="AE17" s="9"/>
      <c r="AF17" s="243"/>
      <c r="AG17" s="21"/>
      <c r="AH17" s="48"/>
      <c r="AI17" s="90"/>
      <c r="AJ17" s="90"/>
      <c r="AK17" s="187"/>
      <c r="AL17" s="5"/>
      <c r="AM17" s="229"/>
    </row>
    <row r="18" spans="2:39" ht="18.75" customHeight="1" thickBot="1" x14ac:dyDescent="0.3">
      <c r="B18" s="479"/>
      <c r="C18" s="480" t="s">
        <v>38</v>
      </c>
      <c r="D18" s="481"/>
      <c r="E18" s="94" t="str">
        <f>IF('Tab1'!E18="","",'Tab1'!E18)</f>
        <v/>
      </c>
      <c r="F18" s="102"/>
      <c r="G18" s="101" t="str">
        <f>IF('Tab1'!G18="","",'Tab1'!G18)</f>
        <v/>
      </c>
      <c r="H18" s="96"/>
      <c r="I18" s="204" t="str">
        <f>IF('Tab1'!I18="","",'Tab1'!I18)</f>
        <v/>
      </c>
      <c r="J18" s="205"/>
      <c r="K18" s="204" t="str">
        <f>IF('Tab1'!K18="","",'Tab1'!K18)</f>
        <v/>
      </c>
      <c r="L18" s="205"/>
      <c r="M18" s="18">
        <v>12</v>
      </c>
      <c r="N18" s="47" t="str">
        <f t="shared" si="0"/>
        <v/>
      </c>
      <c r="O18" s="47" t="str">
        <f t="shared" si="1"/>
        <v/>
      </c>
      <c r="P18" s="47" t="str">
        <f t="shared" si="2"/>
        <v/>
      </c>
      <c r="Q18" s="47" t="str">
        <f t="shared" si="3"/>
        <v/>
      </c>
      <c r="R18" s="229">
        <f t="shared" si="4"/>
        <v>33</v>
      </c>
      <c r="S18" s="229" t="str">
        <f t="shared" si="5"/>
        <v/>
      </c>
      <c r="T18" s="313" t="str">
        <f t="shared" si="6"/>
        <v/>
      </c>
      <c r="U18" s="322" t="str">
        <f t="shared" si="7"/>
        <v/>
      </c>
      <c r="V18" s="318"/>
      <c r="W18" s="318">
        <f t="shared" si="8"/>
        <v>0</v>
      </c>
      <c r="X18" s="318">
        <f t="shared" si="9"/>
        <v>0</v>
      </c>
      <c r="Y18" s="325" t="str">
        <f>IF('B1'!V18="","",'B1'!V18)</f>
        <v/>
      </c>
      <c r="Z18" s="53"/>
      <c r="AA18" s="9"/>
      <c r="AB18" s="121"/>
      <c r="AC18" s="9"/>
      <c r="AD18" s="122"/>
      <c r="AE18" s="9"/>
      <c r="AF18" s="243"/>
      <c r="AG18" s="21"/>
      <c r="AH18" s="48"/>
      <c r="AI18" s="90"/>
      <c r="AJ18" s="90"/>
      <c r="AK18" s="187"/>
      <c r="AL18" s="5"/>
      <c r="AM18" s="229"/>
    </row>
    <row r="19" spans="2:39" ht="18.75" customHeight="1" thickBot="1" x14ac:dyDescent="0.3">
      <c r="B19" s="482" t="s">
        <v>127</v>
      </c>
      <c r="C19" s="483"/>
      <c r="D19" s="484"/>
      <c r="E19" s="140" t="str">
        <f>IF('Tab1'!E19="","",'Tab1'!E19)</f>
        <v/>
      </c>
      <c r="F19" s="141"/>
      <c r="G19" s="204" t="str">
        <f>IF('Tab1'!G19="","",'Tab1'!G19)</f>
        <v/>
      </c>
      <c r="H19" s="205"/>
      <c r="I19" s="204" t="str">
        <f>IF('Tab1'!I19="","",'Tab1'!I19)</f>
        <v/>
      </c>
      <c r="J19" s="205"/>
      <c r="K19" s="204" t="str">
        <f>IF('Tab1'!K19="","",'Tab1'!K19)</f>
        <v/>
      </c>
      <c r="L19" s="205"/>
      <c r="M19" s="18">
        <v>13</v>
      </c>
      <c r="N19" s="47" t="str">
        <f t="shared" si="0"/>
        <v/>
      </c>
      <c r="O19" s="47" t="str">
        <f t="shared" si="1"/>
        <v/>
      </c>
      <c r="P19" s="47" t="str">
        <f t="shared" si="2"/>
        <v/>
      </c>
      <c r="Q19" s="47" t="str">
        <f t="shared" si="3"/>
        <v/>
      </c>
      <c r="R19" s="229">
        <f t="shared" si="4"/>
        <v>33</v>
      </c>
      <c r="S19" s="229" t="str">
        <f t="shared" si="5"/>
        <v/>
      </c>
      <c r="T19" s="313" t="str">
        <f t="shared" si="6"/>
        <v/>
      </c>
      <c r="U19" s="322" t="str">
        <f t="shared" si="7"/>
        <v/>
      </c>
      <c r="V19" s="318"/>
      <c r="W19" s="318">
        <f t="shared" si="8"/>
        <v>0</v>
      </c>
      <c r="X19" s="318">
        <f t="shared" si="9"/>
        <v>0</v>
      </c>
      <c r="Y19" s="325" t="str">
        <f>IF('B1'!V19="","",'B1'!V19)</f>
        <v/>
      </c>
      <c r="Z19" s="53"/>
      <c r="AA19" s="9"/>
      <c r="AB19" s="121"/>
      <c r="AC19" s="9"/>
      <c r="AD19" s="122"/>
      <c r="AE19" s="9"/>
      <c r="AF19" s="243"/>
      <c r="AG19" s="21"/>
      <c r="AH19" s="441" t="s">
        <v>116</v>
      </c>
      <c r="AI19" s="441"/>
      <c r="AJ19" s="441"/>
      <c r="AK19" s="442"/>
      <c r="AL19" s="5"/>
      <c r="AM19" s="229"/>
    </row>
    <row r="20" spans="2:39" ht="14.25" customHeight="1" thickBot="1" x14ac:dyDescent="0.3">
      <c r="B20" s="309"/>
      <c r="C20" s="309"/>
      <c r="D20" s="309"/>
      <c r="E20" s="309" t="str">
        <f>IF('Tab1'!E20="","",'Tab1'!E20)</f>
        <v/>
      </c>
      <c r="F20" s="309"/>
      <c r="G20" s="309" t="str">
        <f>IF('Tab1'!G20="","",'Tab1'!G20)</f>
        <v/>
      </c>
      <c r="H20" s="309"/>
      <c r="I20" s="309" t="str">
        <f>IF('Tab1'!I20="","",'Tab1'!I20)</f>
        <v/>
      </c>
      <c r="J20" s="309"/>
      <c r="K20" s="309" t="str">
        <f>IF('Tab1'!K20="","",'Tab1'!K20)</f>
        <v/>
      </c>
      <c r="L20" s="309"/>
      <c r="M20" s="309"/>
      <c r="N20" s="309" t="str">
        <f t="shared" si="0"/>
        <v/>
      </c>
      <c r="O20" s="309" t="str">
        <f t="shared" si="1"/>
        <v/>
      </c>
      <c r="P20" s="309" t="str">
        <f t="shared" si="2"/>
        <v/>
      </c>
      <c r="Q20" s="309" t="str">
        <f t="shared" si="3"/>
        <v/>
      </c>
      <c r="R20" s="309">
        <f t="shared" si="4"/>
        <v>33</v>
      </c>
      <c r="S20" s="309"/>
      <c r="T20" s="314"/>
      <c r="U20" s="323"/>
      <c r="V20" s="323"/>
      <c r="W20" s="323"/>
      <c r="X20" s="323"/>
      <c r="Y20" s="326"/>
      <c r="Z20" s="53"/>
      <c r="AA20" s="9"/>
      <c r="AB20" s="121"/>
      <c r="AC20" s="9"/>
      <c r="AD20" s="122"/>
      <c r="AE20" s="9"/>
      <c r="AF20" s="243"/>
      <c r="AG20" s="21"/>
      <c r="AH20" s="444"/>
      <c r="AI20" s="444"/>
      <c r="AJ20" s="444"/>
      <c r="AK20" s="445"/>
      <c r="AL20" s="5"/>
      <c r="AM20" s="230"/>
    </row>
    <row r="21" spans="2:39" ht="15" customHeight="1" thickBot="1" x14ac:dyDescent="0.3">
      <c r="B21" s="183" t="s">
        <v>12</v>
      </c>
      <c r="C21" s="3"/>
      <c r="D21" s="134" t="str">
        <f>'B1'!D21</f>
        <v>Informatik</v>
      </c>
      <c r="E21" s="123" t="str">
        <f>IF('Tab1'!E21="","",'Tab1'!E21)</f>
        <v/>
      </c>
      <c r="F21" s="124"/>
      <c r="G21" s="125" t="str">
        <f>IF('Tab1'!G21="","",'Tab1'!G21)</f>
        <v/>
      </c>
      <c r="H21" s="126"/>
      <c r="I21" s="204" t="str">
        <f>IF('Tab1'!I21="","",'Tab1'!I21)</f>
        <v/>
      </c>
      <c r="J21" s="205"/>
      <c r="K21" s="204" t="str">
        <f>IF('Tab1'!K21="","",'Tab1'!K21)</f>
        <v/>
      </c>
      <c r="L21" s="205"/>
      <c r="M21" s="18">
        <v>15</v>
      </c>
      <c r="N21" s="47" t="str">
        <f t="shared" si="0"/>
        <v/>
      </c>
      <c r="O21" s="47" t="str">
        <f t="shared" si="1"/>
        <v/>
      </c>
      <c r="P21" s="47" t="str">
        <f t="shared" si="2"/>
        <v/>
      </c>
      <c r="Q21" s="47" t="str">
        <f t="shared" si="3"/>
        <v/>
      </c>
      <c r="R21" s="229">
        <f t="shared" si="4"/>
        <v>33</v>
      </c>
      <c r="S21" s="229" t="str">
        <f t="shared" si="5"/>
        <v/>
      </c>
      <c r="T21" s="313" t="str">
        <f t="shared" si="6"/>
        <v/>
      </c>
      <c r="U21" s="322" t="str">
        <f t="shared" si="7"/>
        <v/>
      </c>
      <c r="V21" s="318"/>
      <c r="W21" s="318">
        <f t="shared" si="8"/>
        <v>0</v>
      </c>
      <c r="X21" s="318">
        <f t="shared" si="9"/>
        <v>0</v>
      </c>
      <c r="Y21" s="325" t="str">
        <f>IF('B1'!V21="","",'B1'!V21)</f>
        <v/>
      </c>
      <c r="Z21" s="53"/>
      <c r="AA21" s="9"/>
      <c r="AB21" s="121"/>
      <c r="AC21" s="9"/>
      <c r="AD21" s="122"/>
      <c r="AE21" s="9"/>
      <c r="AF21" s="243"/>
      <c r="AG21" s="21"/>
      <c r="AH21" s="447"/>
      <c r="AI21" s="447"/>
      <c r="AJ21" s="447"/>
      <c r="AK21" s="448"/>
      <c r="AL21" s="5"/>
      <c r="AM21" s="229"/>
    </row>
    <row r="22" spans="2:39" ht="15" customHeight="1" thickBot="1" x14ac:dyDescent="0.3">
      <c r="B22" s="183" t="s">
        <v>13</v>
      </c>
      <c r="C22" s="3"/>
      <c r="D22" s="14"/>
      <c r="E22" s="207" t="str">
        <f>IF('Tab1'!E22="","",'Tab1'!E22)</f>
        <v/>
      </c>
      <c r="F22" s="208"/>
      <c r="G22" s="209" t="str">
        <f>IF('Tab1'!G22="","",'Tab1'!G22)</f>
        <v/>
      </c>
      <c r="H22" s="210"/>
      <c r="I22" s="204" t="str">
        <f>IF('Tab1'!I22="","",'Tab1'!I22)</f>
        <v/>
      </c>
      <c r="J22" s="205"/>
      <c r="K22" s="204" t="str">
        <f>IF('Tab1'!K22="","",'Tab1'!K22)</f>
        <v/>
      </c>
      <c r="L22" s="205"/>
      <c r="M22" s="18">
        <v>16</v>
      </c>
      <c r="N22" s="47" t="str">
        <f t="shared" si="0"/>
        <v/>
      </c>
      <c r="O22" s="47" t="str">
        <f t="shared" si="1"/>
        <v/>
      </c>
      <c r="P22" s="47" t="str">
        <f t="shared" si="2"/>
        <v/>
      </c>
      <c r="Q22" s="47" t="str">
        <f t="shared" si="3"/>
        <v/>
      </c>
      <c r="R22" s="229">
        <f t="shared" si="4"/>
        <v>33</v>
      </c>
      <c r="S22" s="229" t="str">
        <f t="shared" si="5"/>
        <v/>
      </c>
      <c r="T22" s="313" t="str">
        <f t="shared" si="6"/>
        <v/>
      </c>
      <c r="U22" s="322" t="str">
        <f t="shared" si="7"/>
        <v/>
      </c>
      <c r="V22" s="318"/>
      <c r="W22" s="318">
        <f t="shared" si="8"/>
        <v>0</v>
      </c>
      <c r="X22" s="318">
        <f t="shared" si="9"/>
        <v>0</v>
      </c>
      <c r="Y22" s="325" t="str">
        <f>IF('B1'!V22="","",'B1'!V22)</f>
        <v/>
      </c>
      <c r="Z22" s="53"/>
      <c r="AA22" s="9"/>
      <c r="AB22" s="121"/>
      <c r="AC22" s="9"/>
      <c r="AD22" s="122"/>
      <c r="AE22" s="9"/>
      <c r="AF22" s="243"/>
      <c r="AG22" s="21"/>
      <c r="AH22" s="189"/>
      <c r="AI22" s="438" t="e">
        <f>'B1'!M66</f>
        <v>#DIV/0!</v>
      </c>
      <c r="AJ22" s="439"/>
      <c r="AK22" s="190"/>
      <c r="AL22" s="5"/>
      <c r="AM22" s="229"/>
    </row>
    <row r="23" spans="2:39" ht="15" customHeight="1" thickBot="1" x14ac:dyDescent="0.3">
      <c r="B23" s="183" t="s">
        <v>14</v>
      </c>
      <c r="C23" s="3"/>
      <c r="D23" s="14"/>
      <c r="E23" s="97" t="str">
        <f>IF('Tab1'!E23="","",'Tab1'!E23)</f>
        <v/>
      </c>
      <c r="F23" s="103"/>
      <c r="G23" s="106" t="str">
        <f>IF('Tab1'!G23="","",'Tab1'!G23)</f>
        <v/>
      </c>
      <c r="H23" s="98"/>
      <c r="I23" s="204" t="str">
        <f>IF('Tab1'!I23="","",'Tab1'!I23)</f>
        <v/>
      </c>
      <c r="J23" s="205"/>
      <c r="K23" s="204" t="str">
        <f>IF('Tab1'!K23="","",'Tab1'!K23)</f>
        <v/>
      </c>
      <c r="L23" s="205"/>
      <c r="M23" s="18">
        <v>17</v>
      </c>
      <c r="N23" s="47" t="str">
        <f t="shared" si="0"/>
        <v/>
      </c>
      <c r="O23" s="47" t="str">
        <f t="shared" si="1"/>
        <v/>
      </c>
      <c r="P23" s="47" t="str">
        <f t="shared" si="2"/>
        <v/>
      </c>
      <c r="Q23" s="47" t="str">
        <f t="shared" si="3"/>
        <v/>
      </c>
      <c r="R23" s="229">
        <f t="shared" si="4"/>
        <v>33</v>
      </c>
      <c r="S23" s="229" t="str">
        <f t="shared" si="5"/>
        <v/>
      </c>
      <c r="T23" s="313" t="str">
        <f t="shared" si="6"/>
        <v/>
      </c>
      <c r="U23" s="322" t="str">
        <f t="shared" si="7"/>
        <v/>
      </c>
      <c r="V23" s="318"/>
      <c r="W23" s="318">
        <f t="shared" si="8"/>
        <v>0</v>
      </c>
      <c r="X23" s="318">
        <f t="shared" si="9"/>
        <v>0</v>
      </c>
      <c r="Y23" s="325" t="str">
        <f>IF('B1'!V23="","",'B1'!V23)</f>
        <v/>
      </c>
      <c r="Z23" s="53"/>
      <c r="AA23" s="9"/>
      <c r="AB23" s="121"/>
      <c r="AC23" s="9"/>
      <c r="AD23" s="122"/>
      <c r="AE23" s="9"/>
      <c r="AF23" s="243"/>
      <c r="AG23" s="21"/>
      <c r="AH23" s="189"/>
      <c r="AI23" s="422" t="e">
        <f>'B1'!M67</f>
        <v>#DIV/0!</v>
      </c>
      <c r="AJ23" s="423"/>
      <c r="AK23" s="191"/>
      <c r="AL23" s="5"/>
      <c r="AM23" s="229"/>
    </row>
    <row r="24" spans="2:39" ht="15" customHeight="1" thickBot="1" x14ac:dyDescent="0.3">
      <c r="B24" s="183" t="s">
        <v>119</v>
      </c>
      <c r="C24" s="3"/>
      <c r="D24" s="14"/>
      <c r="E24" s="97" t="str">
        <f>IF('Tab1'!E24="","",'Tab1'!E24)</f>
        <v/>
      </c>
      <c r="F24" s="103"/>
      <c r="G24" s="106" t="str">
        <f>IF('Tab1'!G24="","",'Tab1'!G24)</f>
        <v/>
      </c>
      <c r="H24" s="98"/>
      <c r="I24" s="204" t="str">
        <f>IF('Tab1'!I24="","",'Tab1'!I24)</f>
        <v/>
      </c>
      <c r="J24" s="214"/>
      <c r="K24" s="204" t="str">
        <f>IF('Tab1'!K24="","",'Tab1'!K24)</f>
        <v/>
      </c>
      <c r="L24" s="215"/>
      <c r="M24" s="18">
        <v>18</v>
      </c>
      <c r="N24" s="47" t="str">
        <f t="shared" si="0"/>
        <v/>
      </c>
      <c r="O24" s="47" t="str">
        <f t="shared" si="1"/>
        <v/>
      </c>
      <c r="P24" s="47" t="str">
        <f t="shared" si="2"/>
        <v/>
      </c>
      <c r="Q24" s="47" t="str">
        <f t="shared" si="3"/>
        <v/>
      </c>
      <c r="R24" s="229">
        <f t="shared" si="4"/>
        <v>33</v>
      </c>
      <c r="S24" s="229" t="str">
        <f t="shared" si="5"/>
        <v/>
      </c>
      <c r="T24" s="313" t="str">
        <f t="shared" si="6"/>
        <v/>
      </c>
      <c r="U24" s="322" t="str">
        <f t="shared" si="7"/>
        <v/>
      </c>
      <c r="V24" s="318"/>
      <c r="W24" s="318">
        <f t="shared" si="8"/>
        <v>0</v>
      </c>
      <c r="X24" s="318">
        <f t="shared" si="9"/>
        <v>0</v>
      </c>
      <c r="Y24" s="325" t="str">
        <f>IF('B1'!V24="","",'B1'!V24)</f>
        <v/>
      </c>
      <c r="Z24" s="53"/>
      <c r="AA24" s="9"/>
      <c r="AB24" s="121"/>
      <c r="AC24" s="9"/>
      <c r="AD24" s="122"/>
      <c r="AE24" s="9"/>
      <c r="AF24" s="243"/>
      <c r="AG24" s="21"/>
      <c r="AH24" s="189"/>
      <c r="AI24" s="424"/>
      <c r="AJ24" s="425"/>
      <c r="AK24" s="191"/>
      <c r="AL24" s="5"/>
      <c r="AM24" s="229"/>
    </row>
    <row r="25" spans="2:39" ht="15" customHeight="1" thickBot="1" x14ac:dyDescent="0.3">
      <c r="B25" s="183" t="s">
        <v>15</v>
      </c>
      <c r="C25" s="3"/>
      <c r="D25" s="14"/>
      <c r="E25" s="99" t="str">
        <f>IF('Tab1'!E25="","",'Tab1'!E25)</f>
        <v/>
      </c>
      <c r="F25" s="103" t="str">
        <f>IF('Tab1'!F25="","",'Tab1'!F25)</f>
        <v/>
      </c>
      <c r="G25" s="105" t="str">
        <f>IF('Tab1'!G25="","",'Tab1'!G25)</f>
        <v/>
      </c>
      <c r="H25" s="98" t="str">
        <f>IF('Tab1'!H25="","",'Tab1'!H25)</f>
        <v/>
      </c>
      <c r="I25" s="403" t="str">
        <f>IF('Tab1'!I25="","",'Tab1'!I25)</f>
        <v/>
      </c>
      <c r="J25" s="404" t="str">
        <f>IF('Tab1'!J25="","",'Tab1'!J25)</f>
        <v/>
      </c>
      <c r="K25" s="405" t="str">
        <f>IF('Tab1'!K25="","",'Tab1'!K25)</f>
        <v/>
      </c>
      <c r="L25" s="206" t="str">
        <f>IF('Tab1'!L25="","",'Tab1'!L25)</f>
        <v/>
      </c>
      <c r="M25" s="309"/>
      <c r="N25" s="309"/>
      <c r="O25" s="309"/>
      <c r="P25" s="309"/>
      <c r="Q25" s="309"/>
      <c r="R25" s="248"/>
      <c r="S25" s="248"/>
      <c r="T25" s="314"/>
      <c r="U25" s="315"/>
      <c r="V25" s="319"/>
      <c r="W25" s="320"/>
      <c r="X25" s="320"/>
      <c r="Y25" s="307"/>
      <c r="Z25" s="53"/>
      <c r="AA25" s="9"/>
      <c r="AB25" s="121"/>
      <c r="AC25" s="9"/>
      <c r="AD25" s="122"/>
      <c r="AE25" s="9"/>
      <c r="AF25" s="243"/>
      <c r="AG25" s="21"/>
      <c r="AH25" s="189"/>
      <c r="AI25" s="426"/>
      <c r="AJ25" s="427"/>
      <c r="AK25" s="191"/>
      <c r="AL25" s="5"/>
      <c r="AM25" s="230"/>
    </row>
    <row r="26" spans="2:39" ht="15" customHeight="1" thickBot="1" x14ac:dyDescent="0.3">
      <c r="B26" s="183" t="s">
        <v>100</v>
      </c>
      <c r="C26" s="3"/>
      <c r="D26" s="14"/>
      <c r="E26" s="204" t="str">
        <f>IF('Tab1'!E26="","",'Tab1'!E26)</f>
        <v/>
      </c>
      <c r="F26" s="107" t="str">
        <f>IF('Tab1'!F26="","",'Tab1'!F26)</f>
        <v/>
      </c>
      <c r="G26" s="204" t="str">
        <f>IF('Tab1'!G26="","",'Tab1'!G26)</f>
        <v/>
      </c>
      <c r="H26" s="99" t="str">
        <f>IF('Tab1'!H26="","",'Tab1'!H26)</f>
        <v/>
      </c>
      <c r="I26" s="101" t="str">
        <f>IF('Tab1'!I26="","",'Tab1'!I26)</f>
        <v/>
      </c>
      <c r="J26" s="104" t="str">
        <f>IF('Tab1'!J26="","",'Tab1'!J26)</f>
        <v/>
      </c>
      <c r="K26" s="101" t="str">
        <f>IF('Tab1'!K26="","",'Tab1'!K26)</f>
        <v/>
      </c>
      <c r="L26" s="100" t="str">
        <f>IF('Tab1'!L26="","",'Tab1'!L26)</f>
        <v/>
      </c>
      <c r="M26" s="309"/>
      <c r="N26" s="309"/>
      <c r="O26" s="309"/>
      <c r="P26" s="309"/>
      <c r="Q26" s="309"/>
      <c r="R26" s="248"/>
      <c r="S26" s="248"/>
      <c r="T26" s="314"/>
      <c r="U26" s="315"/>
      <c r="V26" s="311"/>
      <c r="W26" s="310"/>
      <c r="X26" s="310"/>
      <c r="Y26" s="307"/>
      <c r="Z26" s="53"/>
      <c r="AA26" s="9"/>
      <c r="AB26" s="121"/>
      <c r="AC26" s="9"/>
      <c r="AD26" s="122"/>
      <c r="AE26" s="9"/>
      <c r="AF26" s="243"/>
      <c r="AG26" s="21"/>
      <c r="AH26" s="21"/>
      <c r="AI26" s="21"/>
      <c r="AJ26" s="21"/>
      <c r="AK26" s="192"/>
      <c r="AM26" s="230"/>
    </row>
    <row r="27" spans="2:39" x14ac:dyDescent="0.25">
      <c r="B27" s="193" t="s">
        <v>115</v>
      </c>
      <c r="C27" s="194"/>
      <c r="D27" s="194"/>
      <c r="E27" s="48"/>
      <c r="F27" s="48"/>
      <c r="G27" s="48"/>
      <c r="H27" s="48"/>
      <c r="I27" s="48"/>
      <c r="J27" s="48"/>
      <c r="K27" s="48"/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  <c r="W27" s="48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48"/>
      <c r="AI27" s="48"/>
      <c r="AJ27" s="48"/>
      <c r="AK27" s="181"/>
    </row>
    <row r="28" spans="2:39" ht="18.75" x14ac:dyDescent="0.25">
      <c r="B28" s="195"/>
      <c r="C28" s="194"/>
      <c r="D28" s="48"/>
      <c r="E28" s="48"/>
      <c r="F28" s="48"/>
      <c r="G28" s="48"/>
      <c r="H28" s="48"/>
      <c r="I28" s="48"/>
      <c r="J28" s="48"/>
      <c r="K28" s="48"/>
      <c r="L28" s="48"/>
      <c r="M28" s="21"/>
      <c r="N28" s="21"/>
      <c r="O28" s="21"/>
      <c r="P28" s="21"/>
      <c r="Q28" s="21"/>
      <c r="R28" s="21"/>
      <c r="S28" s="22"/>
      <c r="T28" s="22"/>
      <c r="U28" s="22"/>
      <c r="V28" s="22"/>
      <c r="W28" s="48"/>
      <c r="X28" s="240"/>
      <c r="Y28" s="21"/>
      <c r="Z28" s="21"/>
      <c r="AA28" s="21"/>
      <c r="AB28" s="21"/>
      <c r="AC28" s="21"/>
      <c r="AD28" s="21"/>
      <c r="AE28" s="21"/>
      <c r="AF28" s="21"/>
      <c r="AG28" s="21"/>
      <c r="AH28" s="48"/>
      <c r="AI28" s="48"/>
      <c r="AJ28" s="48"/>
      <c r="AK28" s="181"/>
    </row>
    <row r="29" spans="2:39" ht="15.75" thickBot="1" x14ac:dyDescent="0.3">
      <c r="B29" s="197"/>
      <c r="C29" s="198"/>
      <c r="D29" s="198"/>
      <c r="E29" s="199"/>
      <c r="F29" s="199"/>
      <c r="G29" s="199"/>
      <c r="H29" s="199"/>
      <c r="I29" s="199"/>
      <c r="J29" s="199"/>
      <c r="K29" s="199"/>
      <c r="L29" s="199"/>
      <c r="M29" s="199"/>
      <c r="N29" s="199"/>
      <c r="O29" s="199"/>
      <c r="P29" s="199"/>
      <c r="Q29" s="199"/>
      <c r="R29" s="199"/>
      <c r="S29" s="199"/>
      <c r="T29" s="199"/>
      <c r="U29" s="199"/>
      <c r="V29" s="199"/>
      <c r="W29" s="199"/>
      <c r="X29" s="199"/>
      <c r="Y29" s="199"/>
      <c r="Z29" s="199"/>
      <c r="AA29" s="199"/>
      <c r="AB29" s="199"/>
      <c r="AC29" s="199"/>
      <c r="AD29" s="199"/>
      <c r="AE29" s="199"/>
      <c r="AF29" s="199"/>
      <c r="AG29" s="199"/>
      <c r="AH29" s="199"/>
      <c r="AI29" s="199"/>
      <c r="AJ29" s="199"/>
      <c r="AK29" s="200"/>
    </row>
    <row r="30" spans="2:39" x14ac:dyDescent="0.25">
      <c r="C30" s="48"/>
      <c r="D30" s="48"/>
      <c r="E30" s="48"/>
      <c r="F30" s="48"/>
      <c r="G30" s="48"/>
      <c r="H30" s="48"/>
      <c r="I30" s="48"/>
      <c r="J30" s="180"/>
      <c r="K30" s="48"/>
      <c r="L30" s="48"/>
      <c r="M30" s="48"/>
      <c r="N30" s="48"/>
      <c r="O30" s="48"/>
      <c r="P30" s="48"/>
      <c r="Q30" s="48"/>
      <c r="R30" s="48"/>
      <c r="S30" s="48"/>
      <c r="T30" s="48"/>
      <c r="U30" s="48"/>
      <c r="V30" s="48"/>
      <c r="W30" s="48"/>
      <c r="X30" s="48"/>
      <c r="Y30" s="48"/>
      <c r="Z30" s="48"/>
      <c r="AA30" s="48"/>
      <c r="AB30" s="48"/>
      <c r="AC30" s="48"/>
      <c r="AD30" s="48"/>
      <c r="AE30" s="48"/>
      <c r="AF30" s="48"/>
    </row>
    <row r="33" spans="3:8" hidden="1" x14ac:dyDescent="0.25">
      <c r="G33" t="s">
        <v>93</v>
      </c>
    </row>
    <row r="34" spans="3:8" hidden="1" x14ac:dyDescent="0.25">
      <c r="G34" t="s">
        <v>94</v>
      </c>
      <c r="H34" t="s">
        <v>95</v>
      </c>
    </row>
    <row r="35" spans="3:8" hidden="1" x14ac:dyDescent="0.25">
      <c r="C35" s="55" t="s">
        <v>33</v>
      </c>
      <c r="D35" s="54">
        <v>1</v>
      </c>
      <c r="G35" s="83">
        <v>15</v>
      </c>
      <c r="H35" t="s">
        <v>96</v>
      </c>
    </row>
    <row r="36" spans="3:8" hidden="1" x14ac:dyDescent="0.25">
      <c r="C36" s="55" t="s">
        <v>32</v>
      </c>
      <c r="D36" s="54">
        <v>2</v>
      </c>
      <c r="G36" s="83">
        <v>14</v>
      </c>
    </row>
    <row r="37" spans="3:8" hidden="1" x14ac:dyDescent="0.25">
      <c r="C37" s="55" t="s">
        <v>34</v>
      </c>
      <c r="D37" s="54">
        <v>3</v>
      </c>
      <c r="G37" s="83">
        <v>13</v>
      </c>
      <c r="H37" t="s">
        <v>29</v>
      </c>
    </row>
    <row r="38" spans="3:8" hidden="1" x14ac:dyDescent="0.25">
      <c r="C38" s="55" t="s">
        <v>35</v>
      </c>
      <c r="D38" s="54">
        <v>4</v>
      </c>
      <c r="G38" s="83">
        <v>12</v>
      </c>
    </row>
    <row r="39" spans="3:8" hidden="1" x14ac:dyDescent="0.25">
      <c r="G39" s="83">
        <v>11</v>
      </c>
    </row>
    <row r="40" spans="3:8" hidden="1" x14ac:dyDescent="0.25">
      <c r="G40" s="83">
        <v>10</v>
      </c>
    </row>
    <row r="41" spans="3:8" hidden="1" x14ac:dyDescent="0.25">
      <c r="G41" s="83">
        <v>9</v>
      </c>
    </row>
    <row r="42" spans="3:8" hidden="1" x14ac:dyDescent="0.25">
      <c r="G42" s="83">
        <v>8</v>
      </c>
    </row>
    <row r="43" spans="3:8" hidden="1" x14ac:dyDescent="0.25">
      <c r="G43" s="83">
        <v>7</v>
      </c>
    </row>
    <row r="44" spans="3:8" hidden="1" x14ac:dyDescent="0.25">
      <c r="G44" s="83">
        <v>6</v>
      </c>
    </row>
    <row r="45" spans="3:8" hidden="1" x14ac:dyDescent="0.25">
      <c r="G45" s="83">
        <v>5</v>
      </c>
    </row>
    <row r="46" spans="3:8" hidden="1" x14ac:dyDescent="0.25">
      <c r="G46" s="83">
        <v>4</v>
      </c>
    </row>
    <row r="47" spans="3:8" hidden="1" x14ac:dyDescent="0.25">
      <c r="G47" s="83">
        <v>3</v>
      </c>
    </row>
    <row r="48" spans="3:8" hidden="1" x14ac:dyDescent="0.25">
      <c r="G48" s="83">
        <v>2</v>
      </c>
    </row>
    <row r="49" spans="7:7" hidden="1" x14ac:dyDescent="0.25">
      <c r="G49" s="83">
        <v>1</v>
      </c>
    </row>
    <row r="50" spans="7:7" hidden="1" x14ac:dyDescent="0.25">
      <c r="G50" s="83">
        <v>0</v>
      </c>
    </row>
  </sheetData>
  <sheetProtection selectLockedCells="1"/>
  <mergeCells count="29">
    <mergeCell ref="C18:D18"/>
    <mergeCell ref="B19:D19"/>
    <mergeCell ref="V2:W2"/>
    <mergeCell ref="S2:T2"/>
    <mergeCell ref="S3:T3"/>
    <mergeCell ref="E5:L5"/>
    <mergeCell ref="V5:X5"/>
    <mergeCell ref="T5:U5"/>
    <mergeCell ref="AI23:AJ25"/>
    <mergeCell ref="I25:K25"/>
    <mergeCell ref="B2:Q2"/>
    <mergeCell ref="AH11:AH13"/>
    <mergeCell ref="AI11:AI13"/>
    <mergeCell ref="E6:F6"/>
    <mergeCell ref="G6:H6"/>
    <mergeCell ref="I6:J6"/>
    <mergeCell ref="K6:L6"/>
    <mergeCell ref="B3:C3"/>
    <mergeCell ref="D3:F3"/>
    <mergeCell ref="G3:H3"/>
    <mergeCell ref="B4:C4"/>
    <mergeCell ref="D4:F4"/>
    <mergeCell ref="B17:B18"/>
    <mergeCell ref="C17:D17"/>
    <mergeCell ref="AJ11:AJ13"/>
    <mergeCell ref="AK11:AK13"/>
    <mergeCell ref="G4:H4"/>
    <mergeCell ref="AH19:AK21"/>
    <mergeCell ref="AI22:AJ22"/>
  </mergeCells>
  <conditionalFormatting sqref="H8">
    <cfRule type="cellIs" dxfId="75" priority="76" stopIfTrue="1" operator="notEqual">
      <formula>""</formula>
    </cfRule>
  </conditionalFormatting>
  <conditionalFormatting sqref="G8">
    <cfRule type="expression" dxfId="74" priority="75">
      <formula>H8&lt;&gt;""</formula>
    </cfRule>
  </conditionalFormatting>
  <conditionalFormatting sqref="G9">
    <cfRule type="expression" dxfId="73" priority="74">
      <formula>H9&lt;&gt;""</formula>
    </cfRule>
  </conditionalFormatting>
  <conditionalFormatting sqref="G10">
    <cfRule type="expression" dxfId="72" priority="73">
      <formula>H10&lt;&gt;""</formula>
    </cfRule>
  </conditionalFormatting>
  <conditionalFormatting sqref="G12">
    <cfRule type="expression" dxfId="71" priority="72">
      <formula>H12&lt;&gt;""</formula>
    </cfRule>
  </conditionalFormatting>
  <conditionalFormatting sqref="G14">
    <cfRule type="expression" dxfId="70" priority="71">
      <formula>H14&lt;&gt;""</formula>
    </cfRule>
  </conditionalFormatting>
  <conditionalFormatting sqref="G15">
    <cfRule type="expression" dxfId="69" priority="70">
      <formula>H15&lt;&gt;""</formula>
    </cfRule>
  </conditionalFormatting>
  <conditionalFormatting sqref="G17">
    <cfRule type="expression" dxfId="68" priority="69">
      <formula>H17&lt;&gt;""</formula>
    </cfRule>
  </conditionalFormatting>
  <conditionalFormatting sqref="G19">
    <cfRule type="expression" dxfId="67" priority="68">
      <formula>H19&lt;&gt;""</formula>
    </cfRule>
  </conditionalFormatting>
  <conditionalFormatting sqref="E17">
    <cfRule type="expression" dxfId="66" priority="67">
      <formula>F17&lt;&gt;""</formula>
    </cfRule>
  </conditionalFormatting>
  <conditionalFormatting sqref="E10">
    <cfRule type="expression" dxfId="65" priority="66">
      <formula>F10&lt;&gt;""</formula>
    </cfRule>
  </conditionalFormatting>
  <conditionalFormatting sqref="I7">
    <cfRule type="expression" dxfId="64" priority="65">
      <formula>J7&lt;&gt;""</formula>
    </cfRule>
  </conditionalFormatting>
  <conditionalFormatting sqref="I8">
    <cfRule type="expression" dxfId="63" priority="64">
      <formula>J8&lt;&gt;""</formula>
    </cfRule>
  </conditionalFormatting>
  <conditionalFormatting sqref="I9">
    <cfRule type="expression" dxfId="62" priority="63">
      <formula>J9&lt;&gt;""</formula>
    </cfRule>
  </conditionalFormatting>
  <conditionalFormatting sqref="I11">
    <cfRule type="expression" dxfId="61" priority="62">
      <formula>J11&lt;&gt;""</formula>
    </cfRule>
  </conditionalFormatting>
  <conditionalFormatting sqref="I12">
    <cfRule type="expression" dxfId="60" priority="61">
      <formula>J12&lt;&gt;""</formula>
    </cfRule>
  </conditionalFormatting>
  <conditionalFormatting sqref="I13">
    <cfRule type="expression" dxfId="59" priority="60">
      <formula>J13&lt;&gt;""</formula>
    </cfRule>
  </conditionalFormatting>
  <conditionalFormatting sqref="I14">
    <cfRule type="expression" dxfId="58" priority="59">
      <formula>J14&lt;&gt;""</formula>
    </cfRule>
  </conditionalFormatting>
  <conditionalFormatting sqref="I15">
    <cfRule type="expression" dxfId="57" priority="58">
      <formula>J15&lt;&gt;""</formula>
    </cfRule>
  </conditionalFormatting>
  <conditionalFormatting sqref="I18">
    <cfRule type="expression" dxfId="56" priority="57">
      <formula>J18&lt;&gt;""</formula>
    </cfRule>
  </conditionalFormatting>
  <conditionalFormatting sqref="I19">
    <cfRule type="expression" dxfId="55" priority="56">
      <formula>J19&lt;&gt;""</formula>
    </cfRule>
  </conditionalFormatting>
  <conditionalFormatting sqref="I21">
    <cfRule type="expression" dxfId="54" priority="55">
      <formula>J21&lt;&gt;""</formula>
    </cfRule>
  </conditionalFormatting>
  <conditionalFormatting sqref="I22">
    <cfRule type="expression" dxfId="53" priority="54">
      <formula>J22&lt;&gt;""</formula>
    </cfRule>
  </conditionalFormatting>
  <conditionalFormatting sqref="I23:I24">
    <cfRule type="expression" dxfId="52" priority="53">
      <formula>J23&lt;&gt;""</formula>
    </cfRule>
  </conditionalFormatting>
  <conditionalFormatting sqref="K19">
    <cfRule type="expression" dxfId="51" priority="52">
      <formula>L19&lt;&gt;""</formula>
    </cfRule>
  </conditionalFormatting>
  <conditionalFormatting sqref="K15">
    <cfRule type="expression" dxfId="50" priority="51">
      <formula>L15&lt;&gt;""</formula>
    </cfRule>
  </conditionalFormatting>
  <conditionalFormatting sqref="K12">
    <cfRule type="expression" dxfId="49" priority="48">
      <formula>L12&lt;&gt;""</formula>
    </cfRule>
  </conditionalFormatting>
  <conditionalFormatting sqref="K14">
    <cfRule type="expression" dxfId="48" priority="50">
      <formula>L14&lt;&gt;""</formula>
    </cfRule>
  </conditionalFormatting>
  <conditionalFormatting sqref="K13">
    <cfRule type="expression" dxfId="47" priority="49">
      <formula>L13&lt;&gt;""</formula>
    </cfRule>
  </conditionalFormatting>
  <conditionalFormatting sqref="K11">
    <cfRule type="expression" dxfId="46" priority="47">
      <formula>L11&lt;&gt;""</formula>
    </cfRule>
  </conditionalFormatting>
  <conditionalFormatting sqref="K9">
    <cfRule type="expression" dxfId="45" priority="46">
      <formula>L9&lt;&gt;""</formula>
    </cfRule>
  </conditionalFormatting>
  <conditionalFormatting sqref="K8">
    <cfRule type="expression" dxfId="44" priority="45">
      <formula>L8&lt;&gt;""</formula>
    </cfRule>
  </conditionalFormatting>
  <conditionalFormatting sqref="K7">
    <cfRule type="expression" dxfId="43" priority="44">
      <formula>L7&lt;&gt;""</formula>
    </cfRule>
  </conditionalFormatting>
  <conditionalFormatting sqref="H9">
    <cfRule type="cellIs" dxfId="42" priority="43" stopIfTrue="1" operator="notEqual">
      <formula>""</formula>
    </cfRule>
  </conditionalFormatting>
  <conditionalFormatting sqref="H10">
    <cfRule type="cellIs" dxfId="41" priority="42" stopIfTrue="1" operator="notEqual">
      <formula>""</formula>
    </cfRule>
  </conditionalFormatting>
  <conditionalFormatting sqref="H12">
    <cfRule type="cellIs" dxfId="40" priority="41" stopIfTrue="1" operator="notEqual">
      <formula>""</formula>
    </cfRule>
  </conditionalFormatting>
  <conditionalFormatting sqref="H14">
    <cfRule type="cellIs" dxfId="39" priority="40" stopIfTrue="1" operator="notEqual">
      <formula>""</formula>
    </cfRule>
  </conditionalFormatting>
  <conditionalFormatting sqref="H15">
    <cfRule type="cellIs" dxfId="38" priority="39" stopIfTrue="1" operator="notEqual">
      <formula>""</formula>
    </cfRule>
  </conditionalFormatting>
  <conditionalFormatting sqref="J12">
    <cfRule type="cellIs" dxfId="37" priority="38" stopIfTrue="1" operator="notEqual">
      <formula>""</formula>
    </cfRule>
  </conditionalFormatting>
  <conditionalFormatting sqref="J11">
    <cfRule type="cellIs" dxfId="36" priority="37" stopIfTrue="1" operator="notEqual">
      <formula>""</formula>
    </cfRule>
  </conditionalFormatting>
  <conditionalFormatting sqref="J9">
    <cfRule type="cellIs" dxfId="35" priority="36" stopIfTrue="1" operator="notEqual">
      <formula>""</formula>
    </cfRule>
  </conditionalFormatting>
  <conditionalFormatting sqref="J8">
    <cfRule type="cellIs" dxfId="34" priority="35" stopIfTrue="1" operator="notEqual">
      <formula>""</formula>
    </cfRule>
  </conditionalFormatting>
  <conditionalFormatting sqref="J7">
    <cfRule type="cellIs" dxfId="33" priority="34" stopIfTrue="1" operator="notEqual">
      <formula>""</formula>
    </cfRule>
  </conditionalFormatting>
  <conditionalFormatting sqref="L7">
    <cfRule type="cellIs" dxfId="32" priority="33" stopIfTrue="1" operator="notEqual">
      <formula>""</formula>
    </cfRule>
  </conditionalFormatting>
  <conditionalFormatting sqref="L8">
    <cfRule type="cellIs" dxfId="31" priority="32" stopIfTrue="1" operator="notEqual">
      <formula>""</formula>
    </cfRule>
  </conditionalFormatting>
  <conditionalFormatting sqref="L9">
    <cfRule type="cellIs" dxfId="30" priority="31" stopIfTrue="1" operator="notEqual">
      <formula>""</formula>
    </cfRule>
  </conditionalFormatting>
  <conditionalFormatting sqref="L11">
    <cfRule type="cellIs" dxfId="29" priority="30" stopIfTrue="1" operator="notEqual">
      <formula>""</formula>
    </cfRule>
  </conditionalFormatting>
  <conditionalFormatting sqref="L12">
    <cfRule type="cellIs" dxfId="28" priority="29" stopIfTrue="1" operator="notEqual">
      <formula>""</formula>
    </cfRule>
  </conditionalFormatting>
  <conditionalFormatting sqref="L13">
    <cfRule type="cellIs" dxfId="27" priority="28" stopIfTrue="1" operator="notEqual">
      <formula>""</formula>
    </cfRule>
  </conditionalFormatting>
  <conditionalFormatting sqref="L14">
    <cfRule type="cellIs" dxfId="26" priority="27" stopIfTrue="1" operator="notEqual">
      <formula>""</formula>
    </cfRule>
  </conditionalFormatting>
  <conditionalFormatting sqref="L15">
    <cfRule type="cellIs" dxfId="25" priority="26" stopIfTrue="1" operator="notEqual">
      <formula>""</formula>
    </cfRule>
  </conditionalFormatting>
  <conditionalFormatting sqref="L18">
    <cfRule type="cellIs" dxfId="24" priority="25" stopIfTrue="1" operator="notEqual">
      <formula>""</formula>
    </cfRule>
  </conditionalFormatting>
  <conditionalFormatting sqref="L19">
    <cfRule type="cellIs" dxfId="23" priority="24" stopIfTrue="1" operator="notEqual">
      <formula>""</formula>
    </cfRule>
  </conditionalFormatting>
  <conditionalFormatting sqref="L21">
    <cfRule type="cellIs" dxfId="22" priority="23" stopIfTrue="1" operator="notEqual">
      <formula>""</formula>
    </cfRule>
  </conditionalFormatting>
  <conditionalFormatting sqref="L22">
    <cfRule type="cellIs" dxfId="21" priority="22" stopIfTrue="1" operator="notEqual">
      <formula>""</formula>
    </cfRule>
  </conditionalFormatting>
  <conditionalFormatting sqref="L23:L24">
    <cfRule type="cellIs" dxfId="20" priority="21" stopIfTrue="1" operator="notEqual">
      <formula>""</formula>
    </cfRule>
  </conditionalFormatting>
  <conditionalFormatting sqref="J23:J24">
    <cfRule type="cellIs" dxfId="19" priority="20" stopIfTrue="1" operator="notEqual">
      <formula>""</formula>
    </cfRule>
  </conditionalFormatting>
  <conditionalFormatting sqref="J22">
    <cfRule type="cellIs" dxfId="18" priority="19" stopIfTrue="1" operator="notEqual">
      <formula>""</formula>
    </cfRule>
  </conditionalFormatting>
  <conditionalFormatting sqref="J21">
    <cfRule type="cellIs" dxfId="17" priority="18" stopIfTrue="1" operator="notEqual">
      <formula>""</formula>
    </cfRule>
  </conditionalFormatting>
  <conditionalFormatting sqref="J19">
    <cfRule type="cellIs" dxfId="16" priority="17" stopIfTrue="1" operator="notEqual">
      <formula>""</formula>
    </cfRule>
  </conditionalFormatting>
  <conditionalFormatting sqref="J18">
    <cfRule type="cellIs" dxfId="15" priority="16" stopIfTrue="1" operator="notEqual">
      <formula>""</formula>
    </cfRule>
  </conditionalFormatting>
  <conditionalFormatting sqref="J15">
    <cfRule type="cellIs" dxfId="14" priority="15" stopIfTrue="1" operator="notEqual">
      <formula>""</formula>
    </cfRule>
  </conditionalFormatting>
  <conditionalFormatting sqref="J14">
    <cfRule type="cellIs" dxfId="13" priority="14" stopIfTrue="1" operator="notEqual">
      <formula>""</formula>
    </cfRule>
  </conditionalFormatting>
  <conditionalFormatting sqref="J13">
    <cfRule type="cellIs" dxfId="12" priority="13" stopIfTrue="1" operator="notEqual">
      <formula>""</formula>
    </cfRule>
  </conditionalFormatting>
  <conditionalFormatting sqref="H19">
    <cfRule type="cellIs" dxfId="11" priority="12" stopIfTrue="1" operator="notEqual">
      <formula>""</formula>
    </cfRule>
  </conditionalFormatting>
  <conditionalFormatting sqref="H17">
    <cfRule type="cellIs" dxfId="10" priority="11" stopIfTrue="1" operator="notEqual">
      <formula>""</formula>
    </cfRule>
  </conditionalFormatting>
  <conditionalFormatting sqref="F17">
    <cfRule type="cellIs" dxfId="9" priority="10" stopIfTrue="1" operator="notEqual">
      <formula>""</formula>
    </cfRule>
  </conditionalFormatting>
  <conditionalFormatting sqref="F10">
    <cfRule type="cellIs" dxfId="8" priority="9" stopIfTrue="1" operator="notEqual">
      <formula>""</formula>
    </cfRule>
  </conditionalFormatting>
  <conditionalFormatting sqref="K18">
    <cfRule type="expression" dxfId="7" priority="8">
      <formula>L18&lt;&gt;""</formula>
    </cfRule>
  </conditionalFormatting>
  <conditionalFormatting sqref="K21">
    <cfRule type="expression" dxfId="6" priority="7">
      <formula>L21&lt;&gt;""</formula>
    </cfRule>
  </conditionalFormatting>
  <conditionalFormatting sqref="K22">
    <cfRule type="expression" dxfId="5" priority="6">
      <formula>L22&lt;&gt;""</formula>
    </cfRule>
  </conditionalFormatting>
  <conditionalFormatting sqref="K23:K24">
    <cfRule type="expression" dxfId="4" priority="5">
      <formula>L23&lt;&gt;""</formula>
    </cfRule>
  </conditionalFormatting>
  <conditionalFormatting sqref="Y7:Y12">
    <cfRule type="cellIs" dxfId="3" priority="4" operator="lessThan">
      <formula>4</formula>
    </cfRule>
  </conditionalFormatting>
  <conditionalFormatting sqref="Y14:Y15">
    <cfRule type="cellIs" dxfId="2" priority="3" operator="lessThan">
      <formula>4</formula>
    </cfRule>
  </conditionalFormatting>
  <conditionalFormatting sqref="Y17:Y19">
    <cfRule type="cellIs" dxfId="1" priority="2" operator="lessThan">
      <formula>4</formula>
    </cfRule>
  </conditionalFormatting>
  <conditionalFormatting sqref="Y21:Y24">
    <cfRule type="cellIs" dxfId="0" priority="1" operator="lessThan">
      <formula>4</formula>
    </cfRule>
  </conditionalFormatting>
  <pageMargins left="0.31496062992125984" right="0.31496062992125984" top="0.59055118110236227" bottom="0.59055118110236227" header="0.11811023622047245" footer="0.11811023622047245"/>
  <pageSetup paperSize="9" orientation="landscape" r:id="rId1"/>
  <drawing r:id="rId2"/>
  <legacyDrawing r:id="rId3"/>
  <controls>
    <mc:AlternateContent xmlns:mc="http://schemas.openxmlformats.org/markup-compatibility/2006">
      <mc:Choice Requires="x14">
        <control shapeId="2050" r:id="rId4" name="CheckBox1">
          <controlPr defaultSize="0" autoLine="0" linkedCell="S4" r:id="rId5">
            <anchor moveWithCells="1">
              <from>
                <xdr:col>14</xdr:col>
                <xdr:colOff>285750</xdr:colOff>
                <xdr:row>3</xdr:row>
                <xdr:rowOff>0</xdr:rowOff>
              </from>
              <to>
                <xdr:col>17</xdr:col>
                <xdr:colOff>409575</xdr:colOff>
                <xdr:row>3</xdr:row>
                <xdr:rowOff>209550</xdr:rowOff>
              </to>
            </anchor>
          </controlPr>
        </control>
      </mc:Choice>
      <mc:Fallback>
        <control shapeId="2050" r:id="rId4" name="CheckBox1"/>
      </mc:Fallback>
    </mc:AlternateContent>
  </control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4FE8056783F7242980A983BEAC7F105" ma:contentTypeVersion="0" ma:contentTypeDescription="Ein neues Dokument erstellen." ma:contentTypeScope="" ma:versionID="2e820dae6a1ed584720b7be5fe927d1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f584695a2d4dcad0822f5c0b04fd8eb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FA2CDC3-E45A-4014-BC14-DCE22B1B5740}">
  <ds:schemaRefs>
    <ds:schemaRef ds:uri="http://www.w3.org/XML/1998/namespace"/>
    <ds:schemaRef ds:uri="http://purl.org/dc/terms/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76CD626C-BDD4-4C84-A589-273D49D14C5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76DB8D01-D2F8-43C5-BD15-B5DEC5BA167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2</vt:i4>
      </vt:variant>
    </vt:vector>
  </HeadingPairs>
  <TitlesOfParts>
    <vt:vector size="6" baseType="lpstr">
      <vt:lpstr>Tab1</vt:lpstr>
      <vt:lpstr>Hinweise</vt:lpstr>
      <vt:lpstr>B1</vt:lpstr>
      <vt:lpstr>opti</vt:lpstr>
      <vt:lpstr>opti!Druckbereich</vt:lpstr>
      <vt:lpstr>'Tab1'!Druckbereich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Franz</dc:creator>
  <cp:lastModifiedBy>pgmsys Programmadministrator</cp:lastModifiedBy>
  <cp:lastPrinted>2017-03-07T16:16:49Z</cp:lastPrinted>
  <dcterms:created xsi:type="dcterms:W3CDTF">2017-02-22T14:41:00Z</dcterms:created>
  <dcterms:modified xsi:type="dcterms:W3CDTF">2021-12-23T10:08:41Z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0x01010014FE8056783F7242980A983BEAC7F105</vt:lpwstr>
  </property>
</Properties>
</file>